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Декоративные плиты\Бланк замовлення актуальний\"/>
    </mc:Choice>
  </mc:AlternateContent>
  <workbookProtection workbookAlgorithmName="SHA-512" workbookHashValue="AGEoCGOZJ1sxUWiQoyfG4PkUyoUeHlkPzofC70Sy4PRQibV33Novtf7WrhyxsFQlNFDbkK9he29n3jG750v/KA==" workbookSaltValue="u4gLMPeM0AK/BYHnAVq5XA==" workbookSpinCount="100000" lockStructure="1"/>
  <bookViews>
    <workbookView xWindow="0" yWindow="0" windowWidth="20490" windowHeight="7455" tabRatio="500"/>
  </bookViews>
  <sheets>
    <sheet name="Ввід" sheetId="1" r:id="rId1"/>
    <sheet name="Стандартні отвори" sheetId="2" r:id="rId2"/>
    <sheet name="Ручки профільні" sheetId="3" r:id="rId3"/>
    <sheet name="Декори" sheetId="4" r:id="rId4"/>
    <sheet name="для впр" sheetId="5" state="hidden" r:id="rId5"/>
    <sheet name="соответствие" sheetId="6" state="hidden" r:id="rId6"/>
    <sheet name="Справочник" sheetId="7" state="hidden" r:id="rId7"/>
    <sheet name="Упаковка" sheetId="8" state="hidden" r:id="rId8"/>
    <sheet name="Направления" sheetId="9" state="hidden" r:id="rId9"/>
    <sheet name="для подсчета ручки" sheetId="10" state="hidden" r:id="rId10"/>
    <sheet name="Варианты ручек" sheetId="11" state="hidden" r:id="rId11"/>
    <sheet name="Типи крайкування" sheetId="12" state="hidden" r:id="rId12"/>
    <sheet name="код" sheetId="13" state="hidden" r:id="rId13"/>
  </sheets>
  <externalReferences>
    <externalReference r:id="rId14"/>
  </externalReferences>
  <definedNames>
    <definedName name="_xlnm._FilterDatabase" localSheetId="0" hidden="1">Ввід!$A$32:$N$147</definedName>
    <definedName name="_xlnm._FilterDatabase" localSheetId="5" hidden="1">соответствие!$B$2:$AV$105</definedName>
    <definedName name="Z_517F5C41_F790_4E7B_B228_7647F6793947_.wvu.Cols" localSheetId="10">'Варианты ручек'!$A:$M</definedName>
    <definedName name="Z_517F5C41_F790_4E7B_B228_7647F6793947_.wvu.Cols" localSheetId="0">Ввід!$O:$AQ</definedName>
    <definedName name="Z_517F5C41_F790_4E7B_B228_7647F6793947_.wvu.Cols" localSheetId="3">Декори!$A:$D</definedName>
    <definedName name="Z_517F5C41_F790_4E7B_B228_7647F6793947_.wvu.Cols" localSheetId="4">'для впр'!$A:$S</definedName>
    <definedName name="Z_517F5C41_F790_4E7B_B228_7647F6793947_.wvu.Cols" localSheetId="9">'для подсчета ручки'!$A:$J</definedName>
    <definedName name="Z_517F5C41_F790_4E7B_B228_7647F6793947_.wvu.Cols" localSheetId="12">код!$A:$H</definedName>
    <definedName name="Z_517F5C41_F790_4E7B_B228_7647F6793947_.wvu.Cols" localSheetId="5">соответствие!$E:$BL</definedName>
    <definedName name="Z_517F5C41_F790_4E7B_B228_7647F6793947_.wvu.Cols" localSheetId="7">Упаковка!$A:$D</definedName>
    <definedName name="Z_517F5C41_F790_4E7B_B228_7647F6793947_.wvu.FilterData" localSheetId="0">Ввід!$A$32:$N$147</definedName>
    <definedName name="Z_517F5C41_F790_4E7B_B228_7647F6793947_.wvu.FilterData" localSheetId="5">соответствие!$B$2:$AV$45</definedName>
    <definedName name="Z_517F5C41_F790_4E7B_B228_7647F6793947_.wvu.PrintArea" localSheetId="0">Ввід!$A$1:$T$154</definedName>
    <definedName name="Z_517F5C41_F790_4E7B_B228_7647F6793947_.wvu.PrintArea" localSheetId="3">Декори!$A$1:$B$124</definedName>
    <definedName name="Z_517F5C41_F790_4E7B_B228_7647F6793947_.wvu.PrintArea" localSheetId="11">'Типи крайкування'!$A$1:$K$64</definedName>
    <definedName name="Z_517F5C41_F790_4E7B_B228_7647F6793947_.wvu.Rows" localSheetId="0">Ввід!$83:$144</definedName>
    <definedName name="_xlnm.Print_Area" localSheetId="0">Ввід!$A$1:$T$154</definedName>
    <definedName name="_xlnm.Print_Area" localSheetId="3">Декори!$A$1:$B$124</definedName>
    <definedName name="_xlnm.Print_Area" localSheetId="11">'Типи крайкування'!$A$1:$K$64</definedName>
  </definedNames>
  <calcPr calcId="152511"/>
</workbook>
</file>

<file path=xl/calcChain.xml><?xml version="1.0" encoding="utf-8"?>
<calcChain xmlns="http://schemas.openxmlformats.org/spreadsheetml/2006/main">
  <c r="I33" i="1" l="1"/>
  <c r="K33" i="1" l="1"/>
  <c r="S77" i="6" l="1"/>
  <c r="AX77" i="6" s="1"/>
  <c r="Q77" i="6"/>
  <c r="AV77" i="6" s="1"/>
  <c r="P77" i="6"/>
  <c r="AU77" i="6" s="1"/>
  <c r="O77" i="6"/>
  <c r="AT77" i="6" s="1"/>
  <c r="N77" i="6"/>
  <c r="S76" i="6"/>
  <c r="AX76" i="6" s="1"/>
  <c r="Q76" i="6"/>
  <c r="AV76" i="6" s="1"/>
  <c r="P76" i="6"/>
  <c r="AU76" i="6" s="1"/>
  <c r="O76" i="6"/>
  <c r="AT76" i="6" s="1"/>
  <c r="N76" i="6"/>
  <c r="S75" i="6"/>
  <c r="AX75" i="6" s="1"/>
  <c r="Q75" i="6"/>
  <c r="AV75" i="6" s="1"/>
  <c r="P75" i="6"/>
  <c r="AU75" i="6" s="1"/>
  <c r="O75" i="6"/>
  <c r="AT75" i="6" s="1"/>
  <c r="N75" i="6"/>
  <c r="S74" i="6"/>
  <c r="AX74" i="6" s="1"/>
  <c r="Q74" i="6"/>
  <c r="AV74" i="6" s="1"/>
  <c r="P74" i="6"/>
  <c r="AU74" i="6" s="1"/>
  <c r="O74" i="6"/>
  <c r="AT74" i="6" s="1"/>
  <c r="N74" i="6"/>
  <c r="F101" i="13"/>
  <c r="D101" i="13"/>
  <c r="F100" i="13"/>
  <c r="D100" i="13"/>
  <c r="F99" i="13"/>
  <c r="D99" i="13"/>
  <c r="F98" i="13"/>
  <c r="D98" i="13"/>
  <c r="D33" i="13" l="1"/>
  <c r="AC18" i="1"/>
  <c r="O18" i="1"/>
  <c r="I18" i="1" s="1"/>
  <c r="V25" i="6"/>
  <c r="V26" i="6"/>
  <c r="U25" i="6"/>
  <c r="U26" i="6"/>
  <c r="T25" i="6"/>
  <c r="T26" i="6"/>
  <c r="S25" i="6"/>
  <c r="S26" i="6"/>
  <c r="O24" i="6"/>
  <c r="P25" i="6"/>
  <c r="P26" i="6"/>
  <c r="N25" i="6"/>
  <c r="AS25" i="6" s="1"/>
  <c r="N26" i="6"/>
  <c r="AS26" i="6" s="1"/>
  <c r="G29" i="1" l="1"/>
  <c r="M33" i="1" l="1"/>
  <c r="F109" i="13" l="1"/>
  <c r="D109" i="13"/>
  <c r="F108" i="13"/>
  <c r="D108" i="13"/>
  <c r="F107" i="13"/>
  <c r="D107" i="13"/>
  <c r="F106" i="13"/>
  <c r="D106" i="13"/>
  <c r="F105" i="13"/>
  <c r="D105" i="13"/>
  <c r="F104" i="13"/>
  <c r="D104" i="13"/>
  <c r="F103" i="13"/>
  <c r="D103" i="13"/>
  <c r="F102" i="13"/>
  <c r="D102" i="13"/>
  <c r="F97" i="13"/>
  <c r="D97" i="13"/>
  <c r="F96" i="13"/>
  <c r="D96" i="13"/>
  <c r="F95" i="13"/>
  <c r="D95" i="13"/>
  <c r="F94" i="13"/>
  <c r="D94" i="13"/>
  <c r="F93" i="13"/>
  <c r="D93" i="13"/>
  <c r="F92" i="13"/>
  <c r="D92" i="13"/>
  <c r="F91" i="13"/>
  <c r="D91" i="13"/>
  <c r="F87" i="13"/>
  <c r="D87" i="13"/>
  <c r="F86" i="13"/>
  <c r="D86" i="13"/>
  <c r="F85" i="13"/>
  <c r="D85" i="13"/>
  <c r="F84" i="13"/>
  <c r="D84" i="13"/>
  <c r="F83" i="13"/>
  <c r="D83" i="13"/>
  <c r="F82" i="13"/>
  <c r="D82" i="13"/>
  <c r="F81" i="13"/>
  <c r="D81" i="13"/>
  <c r="F80" i="13"/>
  <c r="D80" i="13"/>
  <c r="F79" i="13"/>
  <c r="D79" i="13"/>
  <c r="F78" i="13"/>
  <c r="D78" i="13"/>
  <c r="F77" i="13"/>
  <c r="D77" i="13"/>
  <c r="F76" i="13"/>
  <c r="D76" i="13"/>
  <c r="F75" i="13"/>
  <c r="D75" i="13"/>
  <c r="F74" i="13"/>
  <c r="D74" i="13"/>
  <c r="F73" i="13"/>
  <c r="D73" i="13"/>
  <c r="F71" i="13"/>
  <c r="D71" i="13"/>
  <c r="F70" i="13"/>
  <c r="D70" i="13"/>
  <c r="F69" i="13"/>
  <c r="D69" i="13"/>
  <c r="F68" i="13"/>
  <c r="D68" i="13"/>
  <c r="F67" i="13"/>
  <c r="D67" i="13"/>
  <c r="F66" i="13"/>
  <c r="D66" i="13"/>
  <c r="F65" i="13"/>
  <c r="D65" i="13"/>
  <c r="F64" i="13"/>
  <c r="D64" i="13"/>
  <c r="F63" i="13"/>
  <c r="D63" i="13"/>
  <c r="F62" i="13"/>
  <c r="D62" i="13"/>
  <c r="F60" i="13"/>
  <c r="D60" i="13"/>
  <c r="F59" i="13"/>
  <c r="D59" i="13"/>
  <c r="F58" i="13"/>
  <c r="D58" i="13"/>
  <c r="F57" i="13"/>
  <c r="D57" i="13"/>
  <c r="F56" i="13"/>
  <c r="D56" i="13"/>
  <c r="F55" i="13"/>
  <c r="D55" i="13"/>
  <c r="F54" i="13"/>
  <c r="D54" i="13"/>
  <c r="F53" i="13"/>
  <c r="D53" i="13"/>
  <c r="F52" i="13"/>
  <c r="D52" i="13"/>
  <c r="F51" i="13"/>
  <c r="D51" i="13"/>
  <c r="F50" i="13"/>
  <c r="D50" i="13"/>
  <c r="F49" i="13"/>
  <c r="D49" i="13"/>
  <c r="F48" i="13"/>
  <c r="D48" i="13"/>
  <c r="F47" i="13"/>
  <c r="D47" i="13"/>
  <c r="F46" i="13"/>
  <c r="D46" i="13"/>
  <c r="F45" i="13"/>
  <c r="D45" i="13"/>
  <c r="F44" i="13"/>
  <c r="D44" i="13"/>
  <c r="F43" i="13"/>
  <c r="D43" i="13"/>
  <c r="F41" i="13"/>
  <c r="D41" i="13"/>
  <c r="F39" i="13"/>
  <c r="D39" i="13"/>
  <c r="F38" i="13"/>
  <c r="D38" i="13"/>
  <c r="F37" i="13"/>
  <c r="D37" i="13"/>
  <c r="F32" i="13"/>
  <c r="D32" i="13"/>
  <c r="F31" i="13"/>
  <c r="D31" i="13"/>
  <c r="F29" i="13"/>
  <c r="D29" i="13"/>
  <c r="F28" i="13"/>
  <c r="D28" i="13"/>
  <c r="F27" i="13"/>
  <c r="D27" i="13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F19" i="13"/>
  <c r="D19" i="13"/>
  <c r="F17" i="13"/>
  <c r="D17" i="13"/>
  <c r="F16" i="13"/>
  <c r="D16" i="13"/>
  <c r="F15" i="13"/>
  <c r="D15" i="13"/>
  <c r="F14" i="13"/>
  <c r="D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7" i="13"/>
  <c r="D7" i="13"/>
  <c r="F6" i="13"/>
  <c r="D6" i="13"/>
  <c r="F4" i="13"/>
  <c r="D4" i="13"/>
  <c r="F3" i="13"/>
  <c r="D3" i="13"/>
  <c r="F2" i="13"/>
  <c r="D2" i="13"/>
  <c r="E102" i="10"/>
  <c r="F102" i="10" s="1"/>
  <c r="C102" i="10"/>
  <c r="B102" i="10"/>
  <c r="H102" i="10" s="1"/>
  <c r="D102" i="10" s="1"/>
  <c r="G102" i="10" s="1"/>
  <c r="E101" i="10"/>
  <c r="F101" i="10" s="1"/>
  <c r="C101" i="10"/>
  <c r="B101" i="10"/>
  <c r="H101" i="10" s="1"/>
  <c r="D101" i="10" s="1"/>
  <c r="G101" i="10" s="1"/>
  <c r="E100" i="10"/>
  <c r="F100" i="10" s="1"/>
  <c r="C100" i="10"/>
  <c r="B100" i="10"/>
  <c r="H100" i="10" s="1"/>
  <c r="D100" i="10" s="1"/>
  <c r="G100" i="10" s="1"/>
  <c r="E99" i="10"/>
  <c r="F99" i="10" s="1"/>
  <c r="C99" i="10"/>
  <c r="B99" i="10"/>
  <c r="H99" i="10" s="1"/>
  <c r="D99" i="10" s="1"/>
  <c r="G99" i="10" s="1"/>
  <c r="E98" i="10"/>
  <c r="F98" i="10" s="1"/>
  <c r="C98" i="10"/>
  <c r="B98" i="10"/>
  <c r="H98" i="10" s="1"/>
  <c r="D98" i="10" s="1"/>
  <c r="G98" i="10" s="1"/>
  <c r="E97" i="10"/>
  <c r="F97" i="10" s="1"/>
  <c r="C97" i="10"/>
  <c r="B97" i="10"/>
  <c r="H97" i="10" s="1"/>
  <c r="D97" i="10" s="1"/>
  <c r="G97" i="10" s="1"/>
  <c r="E96" i="10"/>
  <c r="F96" i="10" s="1"/>
  <c r="C96" i="10"/>
  <c r="B96" i="10"/>
  <c r="H96" i="10" s="1"/>
  <c r="D96" i="10" s="1"/>
  <c r="G96" i="10" s="1"/>
  <c r="E95" i="10"/>
  <c r="F95" i="10" s="1"/>
  <c r="C95" i="10"/>
  <c r="B95" i="10"/>
  <c r="H95" i="10" s="1"/>
  <c r="D95" i="10" s="1"/>
  <c r="G95" i="10" s="1"/>
  <c r="E94" i="10"/>
  <c r="F94" i="10" s="1"/>
  <c r="C94" i="10"/>
  <c r="B94" i="10"/>
  <c r="H94" i="10" s="1"/>
  <c r="D94" i="10" s="1"/>
  <c r="G94" i="10" s="1"/>
  <c r="E93" i="10"/>
  <c r="F93" i="10" s="1"/>
  <c r="C93" i="10"/>
  <c r="B93" i="10"/>
  <c r="H93" i="10" s="1"/>
  <c r="D93" i="10" s="1"/>
  <c r="G93" i="10" s="1"/>
  <c r="E92" i="10"/>
  <c r="F92" i="10" s="1"/>
  <c r="C92" i="10"/>
  <c r="B92" i="10"/>
  <c r="H92" i="10" s="1"/>
  <c r="D92" i="10" s="1"/>
  <c r="G92" i="10" s="1"/>
  <c r="E91" i="10"/>
  <c r="F91" i="10" s="1"/>
  <c r="C91" i="10"/>
  <c r="B91" i="10"/>
  <c r="H91" i="10" s="1"/>
  <c r="D91" i="10" s="1"/>
  <c r="G91" i="10" s="1"/>
  <c r="E90" i="10"/>
  <c r="F90" i="10" s="1"/>
  <c r="C90" i="10"/>
  <c r="B90" i="10"/>
  <c r="H90" i="10" s="1"/>
  <c r="D90" i="10" s="1"/>
  <c r="G90" i="10" s="1"/>
  <c r="E89" i="10"/>
  <c r="F89" i="10" s="1"/>
  <c r="C89" i="10"/>
  <c r="B89" i="10"/>
  <c r="H89" i="10" s="1"/>
  <c r="D89" i="10" s="1"/>
  <c r="G89" i="10" s="1"/>
  <c r="E88" i="10"/>
  <c r="F88" i="10" s="1"/>
  <c r="C88" i="10"/>
  <c r="B88" i="10"/>
  <c r="H88" i="10" s="1"/>
  <c r="D88" i="10" s="1"/>
  <c r="G88" i="10" s="1"/>
  <c r="E87" i="10"/>
  <c r="F87" i="10" s="1"/>
  <c r="C87" i="10"/>
  <c r="B87" i="10"/>
  <c r="H87" i="10" s="1"/>
  <c r="D87" i="10" s="1"/>
  <c r="G87" i="10" s="1"/>
  <c r="E86" i="10"/>
  <c r="F86" i="10" s="1"/>
  <c r="C86" i="10"/>
  <c r="B86" i="10"/>
  <c r="H86" i="10" s="1"/>
  <c r="D86" i="10" s="1"/>
  <c r="G86" i="10" s="1"/>
  <c r="E85" i="10"/>
  <c r="F85" i="10" s="1"/>
  <c r="C85" i="10"/>
  <c r="B85" i="10"/>
  <c r="H85" i="10" s="1"/>
  <c r="D85" i="10" s="1"/>
  <c r="G85" i="10" s="1"/>
  <c r="E84" i="10"/>
  <c r="F84" i="10" s="1"/>
  <c r="C84" i="10"/>
  <c r="B84" i="10"/>
  <c r="H84" i="10" s="1"/>
  <c r="D84" i="10" s="1"/>
  <c r="G84" i="10" s="1"/>
  <c r="E83" i="10"/>
  <c r="F83" i="10" s="1"/>
  <c r="C83" i="10"/>
  <c r="B83" i="10"/>
  <c r="H83" i="10" s="1"/>
  <c r="D83" i="10" s="1"/>
  <c r="G83" i="10" s="1"/>
  <c r="E82" i="10"/>
  <c r="F82" i="10" s="1"/>
  <c r="C82" i="10"/>
  <c r="B82" i="10"/>
  <c r="H82" i="10" s="1"/>
  <c r="D82" i="10" s="1"/>
  <c r="G82" i="10" s="1"/>
  <c r="E81" i="10"/>
  <c r="F81" i="10" s="1"/>
  <c r="C81" i="10"/>
  <c r="B81" i="10"/>
  <c r="H81" i="10" s="1"/>
  <c r="D81" i="10" s="1"/>
  <c r="G81" i="10" s="1"/>
  <c r="E80" i="10"/>
  <c r="F80" i="10" s="1"/>
  <c r="C80" i="10"/>
  <c r="B80" i="10"/>
  <c r="H80" i="10" s="1"/>
  <c r="D80" i="10" s="1"/>
  <c r="G80" i="10" s="1"/>
  <c r="E79" i="10"/>
  <c r="F79" i="10" s="1"/>
  <c r="C79" i="10"/>
  <c r="B79" i="10"/>
  <c r="H79" i="10" s="1"/>
  <c r="D79" i="10" s="1"/>
  <c r="G79" i="10" s="1"/>
  <c r="E78" i="10"/>
  <c r="F78" i="10" s="1"/>
  <c r="C78" i="10"/>
  <c r="B78" i="10"/>
  <c r="H78" i="10" s="1"/>
  <c r="D78" i="10" s="1"/>
  <c r="G78" i="10" s="1"/>
  <c r="E77" i="10"/>
  <c r="F77" i="10" s="1"/>
  <c r="C77" i="10"/>
  <c r="B77" i="10"/>
  <c r="H77" i="10" s="1"/>
  <c r="D77" i="10" s="1"/>
  <c r="G77" i="10" s="1"/>
  <c r="E76" i="10"/>
  <c r="F76" i="10" s="1"/>
  <c r="C76" i="10"/>
  <c r="B76" i="10"/>
  <c r="H76" i="10" s="1"/>
  <c r="D76" i="10" s="1"/>
  <c r="G76" i="10" s="1"/>
  <c r="E75" i="10"/>
  <c r="F75" i="10" s="1"/>
  <c r="C75" i="10"/>
  <c r="B75" i="10"/>
  <c r="H75" i="10" s="1"/>
  <c r="D75" i="10" s="1"/>
  <c r="G75" i="10" s="1"/>
  <c r="E74" i="10"/>
  <c r="F74" i="10" s="1"/>
  <c r="C74" i="10"/>
  <c r="B74" i="10"/>
  <c r="H74" i="10" s="1"/>
  <c r="D74" i="10" s="1"/>
  <c r="G74" i="10" s="1"/>
  <c r="E73" i="10"/>
  <c r="F73" i="10" s="1"/>
  <c r="C73" i="10"/>
  <c r="B73" i="10"/>
  <c r="H73" i="10" s="1"/>
  <c r="D73" i="10" s="1"/>
  <c r="G73" i="10" s="1"/>
  <c r="E72" i="10"/>
  <c r="F72" i="10" s="1"/>
  <c r="C72" i="10"/>
  <c r="B72" i="10"/>
  <c r="H72" i="10" s="1"/>
  <c r="D72" i="10" s="1"/>
  <c r="G72" i="10" s="1"/>
  <c r="E71" i="10"/>
  <c r="F71" i="10" s="1"/>
  <c r="C71" i="10"/>
  <c r="B71" i="10"/>
  <c r="H71" i="10" s="1"/>
  <c r="D71" i="10" s="1"/>
  <c r="G71" i="10" s="1"/>
  <c r="E70" i="10"/>
  <c r="F70" i="10" s="1"/>
  <c r="C70" i="10"/>
  <c r="B70" i="10"/>
  <c r="H70" i="10" s="1"/>
  <c r="D70" i="10" s="1"/>
  <c r="G70" i="10" s="1"/>
  <c r="E69" i="10"/>
  <c r="F69" i="10" s="1"/>
  <c r="C69" i="10"/>
  <c r="B69" i="10"/>
  <c r="H69" i="10" s="1"/>
  <c r="D69" i="10" s="1"/>
  <c r="G69" i="10" s="1"/>
  <c r="E68" i="10"/>
  <c r="F68" i="10" s="1"/>
  <c r="C68" i="10"/>
  <c r="B68" i="10"/>
  <c r="H68" i="10" s="1"/>
  <c r="D68" i="10" s="1"/>
  <c r="G68" i="10" s="1"/>
  <c r="E67" i="10"/>
  <c r="F67" i="10" s="1"/>
  <c r="C67" i="10"/>
  <c r="B67" i="10"/>
  <c r="H67" i="10" s="1"/>
  <c r="D67" i="10" s="1"/>
  <c r="G67" i="10" s="1"/>
  <c r="E66" i="10"/>
  <c r="F66" i="10" s="1"/>
  <c r="C66" i="10"/>
  <c r="B66" i="10"/>
  <c r="H66" i="10" s="1"/>
  <c r="D66" i="10" s="1"/>
  <c r="G66" i="10" s="1"/>
  <c r="E65" i="10"/>
  <c r="F65" i="10" s="1"/>
  <c r="C65" i="10"/>
  <c r="B65" i="10"/>
  <c r="H65" i="10" s="1"/>
  <c r="D65" i="10" s="1"/>
  <c r="G65" i="10" s="1"/>
  <c r="E64" i="10"/>
  <c r="F64" i="10" s="1"/>
  <c r="C64" i="10"/>
  <c r="B64" i="10"/>
  <c r="H64" i="10" s="1"/>
  <c r="D64" i="10" s="1"/>
  <c r="G64" i="10" s="1"/>
  <c r="E63" i="10"/>
  <c r="F63" i="10" s="1"/>
  <c r="C63" i="10"/>
  <c r="B63" i="10"/>
  <c r="H63" i="10" s="1"/>
  <c r="D63" i="10" s="1"/>
  <c r="G63" i="10" s="1"/>
  <c r="E62" i="10"/>
  <c r="F62" i="10" s="1"/>
  <c r="C62" i="10"/>
  <c r="B62" i="10"/>
  <c r="H62" i="10" s="1"/>
  <c r="D62" i="10" s="1"/>
  <c r="G62" i="10" s="1"/>
  <c r="E61" i="10"/>
  <c r="F61" i="10" s="1"/>
  <c r="C61" i="10"/>
  <c r="B61" i="10"/>
  <c r="H61" i="10" s="1"/>
  <c r="D61" i="10" s="1"/>
  <c r="G61" i="10" s="1"/>
  <c r="E60" i="10"/>
  <c r="F60" i="10" s="1"/>
  <c r="C60" i="10"/>
  <c r="B60" i="10"/>
  <c r="H60" i="10" s="1"/>
  <c r="D60" i="10" s="1"/>
  <c r="G60" i="10" s="1"/>
  <c r="E59" i="10"/>
  <c r="F59" i="10" s="1"/>
  <c r="C59" i="10"/>
  <c r="B59" i="10"/>
  <c r="H59" i="10" s="1"/>
  <c r="D59" i="10" s="1"/>
  <c r="G59" i="10" s="1"/>
  <c r="E58" i="10"/>
  <c r="F58" i="10" s="1"/>
  <c r="C58" i="10"/>
  <c r="B58" i="10"/>
  <c r="H58" i="10" s="1"/>
  <c r="D58" i="10" s="1"/>
  <c r="G58" i="10" s="1"/>
  <c r="E57" i="10"/>
  <c r="F57" i="10" s="1"/>
  <c r="C57" i="10"/>
  <c r="B57" i="10"/>
  <c r="H57" i="10" s="1"/>
  <c r="D57" i="10" s="1"/>
  <c r="G57" i="10" s="1"/>
  <c r="E56" i="10"/>
  <c r="F56" i="10" s="1"/>
  <c r="C56" i="10"/>
  <c r="B56" i="10"/>
  <c r="H56" i="10" s="1"/>
  <c r="D56" i="10" s="1"/>
  <c r="G56" i="10" s="1"/>
  <c r="E55" i="10"/>
  <c r="F55" i="10" s="1"/>
  <c r="C55" i="10"/>
  <c r="B55" i="10"/>
  <c r="H55" i="10" s="1"/>
  <c r="D55" i="10" s="1"/>
  <c r="G55" i="10" s="1"/>
  <c r="E54" i="10"/>
  <c r="F54" i="10" s="1"/>
  <c r="C54" i="10"/>
  <c r="B54" i="10"/>
  <c r="H54" i="10" s="1"/>
  <c r="D54" i="10" s="1"/>
  <c r="G54" i="10" s="1"/>
  <c r="E53" i="10"/>
  <c r="F53" i="10" s="1"/>
  <c r="C53" i="10"/>
  <c r="B53" i="10"/>
  <c r="H53" i="10" s="1"/>
  <c r="D53" i="10" s="1"/>
  <c r="G53" i="10" s="1"/>
  <c r="E52" i="10"/>
  <c r="F52" i="10" s="1"/>
  <c r="C52" i="10"/>
  <c r="B52" i="10"/>
  <c r="H52" i="10" s="1"/>
  <c r="D52" i="10" s="1"/>
  <c r="E51" i="10"/>
  <c r="F51" i="10" s="1"/>
  <c r="C51" i="10"/>
  <c r="B51" i="10"/>
  <c r="H51" i="10" s="1"/>
  <c r="D51" i="10" s="1"/>
  <c r="E50" i="10"/>
  <c r="F50" i="10" s="1"/>
  <c r="C50" i="10"/>
  <c r="B50" i="10"/>
  <c r="H50" i="10" s="1"/>
  <c r="D50" i="10" s="1"/>
  <c r="G50" i="10" s="1"/>
  <c r="E49" i="10"/>
  <c r="F49" i="10" s="1"/>
  <c r="C49" i="10"/>
  <c r="B49" i="10"/>
  <c r="H49" i="10" s="1"/>
  <c r="D49" i="10" s="1"/>
  <c r="E48" i="10"/>
  <c r="F48" i="10" s="1"/>
  <c r="C48" i="10"/>
  <c r="B48" i="10"/>
  <c r="H48" i="10" s="1"/>
  <c r="D48" i="10" s="1"/>
  <c r="E47" i="10"/>
  <c r="F47" i="10" s="1"/>
  <c r="C47" i="10"/>
  <c r="B47" i="10"/>
  <c r="H47" i="10" s="1"/>
  <c r="D47" i="10" s="1"/>
  <c r="E46" i="10"/>
  <c r="F46" i="10" s="1"/>
  <c r="C46" i="10"/>
  <c r="B46" i="10"/>
  <c r="H46" i="10" s="1"/>
  <c r="D46" i="10" s="1"/>
  <c r="E45" i="10"/>
  <c r="F45" i="10" s="1"/>
  <c r="C45" i="10"/>
  <c r="B45" i="10"/>
  <c r="H45" i="10" s="1"/>
  <c r="D45" i="10" s="1"/>
  <c r="E44" i="10"/>
  <c r="F44" i="10" s="1"/>
  <c r="C44" i="10"/>
  <c r="B44" i="10"/>
  <c r="H44" i="10" s="1"/>
  <c r="D44" i="10" s="1"/>
  <c r="E43" i="10"/>
  <c r="F43" i="10" s="1"/>
  <c r="C43" i="10"/>
  <c r="B43" i="10"/>
  <c r="H43" i="10" s="1"/>
  <c r="D43" i="10" s="1"/>
  <c r="E42" i="10"/>
  <c r="F42" i="10" s="1"/>
  <c r="C42" i="10"/>
  <c r="B42" i="10"/>
  <c r="H42" i="10" s="1"/>
  <c r="D42" i="10" s="1"/>
  <c r="E41" i="10"/>
  <c r="F41" i="10" s="1"/>
  <c r="C41" i="10"/>
  <c r="B41" i="10"/>
  <c r="H41" i="10" s="1"/>
  <c r="D41" i="10" s="1"/>
  <c r="E40" i="10"/>
  <c r="F40" i="10" s="1"/>
  <c r="C40" i="10"/>
  <c r="B40" i="10"/>
  <c r="H40" i="10" s="1"/>
  <c r="D40" i="10" s="1"/>
  <c r="E39" i="10"/>
  <c r="F39" i="10" s="1"/>
  <c r="C39" i="10"/>
  <c r="B39" i="10"/>
  <c r="H39" i="10" s="1"/>
  <c r="D39" i="10" s="1"/>
  <c r="E38" i="10"/>
  <c r="F38" i="10" s="1"/>
  <c r="C38" i="10"/>
  <c r="B38" i="10"/>
  <c r="H38" i="10" s="1"/>
  <c r="D38" i="10" s="1"/>
  <c r="E37" i="10"/>
  <c r="F37" i="10" s="1"/>
  <c r="C37" i="10"/>
  <c r="B37" i="10"/>
  <c r="H37" i="10" s="1"/>
  <c r="D37" i="10" s="1"/>
  <c r="E36" i="10"/>
  <c r="F36" i="10" s="1"/>
  <c r="C36" i="10"/>
  <c r="B36" i="10"/>
  <c r="H36" i="10" s="1"/>
  <c r="D36" i="10" s="1"/>
  <c r="E35" i="10"/>
  <c r="F35" i="10" s="1"/>
  <c r="C35" i="10"/>
  <c r="B35" i="10"/>
  <c r="H35" i="10" s="1"/>
  <c r="D35" i="10" s="1"/>
  <c r="E34" i="10"/>
  <c r="F34" i="10" s="1"/>
  <c r="C34" i="10"/>
  <c r="B34" i="10"/>
  <c r="H34" i="10" s="1"/>
  <c r="D34" i="10" s="1"/>
  <c r="E33" i="10"/>
  <c r="F33" i="10" s="1"/>
  <c r="C33" i="10"/>
  <c r="B33" i="10"/>
  <c r="H33" i="10" s="1"/>
  <c r="D33" i="10" s="1"/>
  <c r="E32" i="10"/>
  <c r="F32" i="10" s="1"/>
  <c r="C32" i="10"/>
  <c r="B32" i="10"/>
  <c r="H32" i="10" s="1"/>
  <c r="D32" i="10" s="1"/>
  <c r="E31" i="10"/>
  <c r="F31" i="10" s="1"/>
  <c r="C31" i="10"/>
  <c r="B31" i="10"/>
  <c r="H31" i="10" s="1"/>
  <c r="D31" i="10" s="1"/>
  <c r="E30" i="10"/>
  <c r="F30" i="10" s="1"/>
  <c r="C30" i="10"/>
  <c r="B30" i="10"/>
  <c r="H30" i="10" s="1"/>
  <c r="D30" i="10" s="1"/>
  <c r="E29" i="10"/>
  <c r="F29" i="10" s="1"/>
  <c r="C29" i="10"/>
  <c r="B29" i="10"/>
  <c r="H29" i="10" s="1"/>
  <c r="D29" i="10" s="1"/>
  <c r="E28" i="10"/>
  <c r="F28" i="10" s="1"/>
  <c r="C28" i="10"/>
  <c r="B28" i="10"/>
  <c r="H28" i="10" s="1"/>
  <c r="D28" i="10" s="1"/>
  <c r="E27" i="10"/>
  <c r="F27" i="10" s="1"/>
  <c r="C27" i="10"/>
  <c r="B27" i="10"/>
  <c r="H27" i="10" s="1"/>
  <c r="D27" i="10" s="1"/>
  <c r="E26" i="10"/>
  <c r="F26" i="10" s="1"/>
  <c r="C26" i="10"/>
  <c r="B26" i="10"/>
  <c r="H26" i="10" s="1"/>
  <c r="D26" i="10" s="1"/>
  <c r="E25" i="10"/>
  <c r="F25" i="10" s="1"/>
  <c r="C25" i="10"/>
  <c r="B25" i="10"/>
  <c r="H25" i="10" s="1"/>
  <c r="D25" i="10" s="1"/>
  <c r="E24" i="10"/>
  <c r="F24" i="10" s="1"/>
  <c r="C24" i="10"/>
  <c r="B24" i="10"/>
  <c r="H24" i="10" s="1"/>
  <c r="D24" i="10" s="1"/>
  <c r="E23" i="10"/>
  <c r="F23" i="10" s="1"/>
  <c r="C23" i="10"/>
  <c r="B23" i="10"/>
  <c r="H23" i="10" s="1"/>
  <c r="D23" i="10" s="1"/>
  <c r="E22" i="10"/>
  <c r="F22" i="10" s="1"/>
  <c r="C22" i="10"/>
  <c r="B22" i="10"/>
  <c r="H22" i="10" s="1"/>
  <c r="D22" i="10" s="1"/>
  <c r="E21" i="10"/>
  <c r="F21" i="10" s="1"/>
  <c r="C21" i="10"/>
  <c r="B21" i="10"/>
  <c r="H21" i="10" s="1"/>
  <c r="D21" i="10" s="1"/>
  <c r="E20" i="10"/>
  <c r="F20" i="10" s="1"/>
  <c r="C20" i="10"/>
  <c r="B20" i="10"/>
  <c r="H20" i="10" s="1"/>
  <c r="D20" i="10" s="1"/>
  <c r="E19" i="10"/>
  <c r="F19" i="10" s="1"/>
  <c r="C19" i="10"/>
  <c r="B19" i="10"/>
  <c r="H19" i="10" s="1"/>
  <c r="D19" i="10" s="1"/>
  <c r="E18" i="10"/>
  <c r="F18" i="10" s="1"/>
  <c r="C18" i="10"/>
  <c r="B18" i="10"/>
  <c r="H18" i="10" s="1"/>
  <c r="D18" i="10" s="1"/>
  <c r="E17" i="10"/>
  <c r="F17" i="10" s="1"/>
  <c r="C17" i="10"/>
  <c r="B17" i="10"/>
  <c r="H17" i="10" s="1"/>
  <c r="D17" i="10" s="1"/>
  <c r="E16" i="10"/>
  <c r="F16" i="10" s="1"/>
  <c r="C16" i="10"/>
  <c r="B16" i="10"/>
  <c r="H16" i="10" s="1"/>
  <c r="D16" i="10" s="1"/>
  <c r="E15" i="10"/>
  <c r="F15" i="10" s="1"/>
  <c r="C15" i="10"/>
  <c r="B15" i="10"/>
  <c r="H15" i="10" s="1"/>
  <c r="D15" i="10" s="1"/>
  <c r="E14" i="10"/>
  <c r="F14" i="10" s="1"/>
  <c r="C14" i="10"/>
  <c r="B14" i="10"/>
  <c r="H14" i="10" s="1"/>
  <c r="D14" i="10" s="1"/>
  <c r="E13" i="10"/>
  <c r="F13" i="10" s="1"/>
  <c r="C13" i="10"/>
  <c r="B13" i="10"/>
  <c r="H13" i="10" s="1"/>
  <c r="D13" i="10" s="1"/>
  <c r="E12" i="10"/>
  <c r="F12" i="10" s="1"/>
  <c r="C12" i="10"/>
  <c r="B12" i="10"/>
  <c r="H12" i="10" s="1"/>
  <c r="D12" i="10" s="1"/>
  <c r="E11" i="10"/>
  <c r="F11" i="10" s="1"/>
  <c r="C11" i="10"/>
  <c r="B11" i="10"/>
  <c r="H11" i="10" s="1"/>
  <c r="D11" i="10" s="1"/>
  <c r="E10" i="10"/>
  <c r="F10" i="10" s="1"/>
  <c r="C10" i="10"/>
  <c r="B10" i="10"/>
  <c r="H10" i="10" s="1"/>
  <c r="D10" i="10" s="1"/>
  <c r="E9" i="10"/>
  <c r="F9" i="10" s="1"/>
  <c r="C9" i="10"/>
  <c r="B9" i="10"/>
  <c r="H9" i="10" s="1"/>
  <c r="D9" i="10" s="1"/>
  <c r="E8" i="10"/>
  <c r="F8" i="10" s="1"/>
  <c r="C8" i="10"/>
  <c r="B8" i="10"/>
  <c r="H8" i="10" s="1"/>
  <c r="D8" i="10" s="1"/>
  <c r="E7" i="10"/>
  <c r="F7" i="10" s="1"/>
  <c r="C7" i="10"/>
  <c r="B7" i="10"/>
  <c r="H7" i="10" s="1"/>
  <c r="D7" i="10" s="1"/>
  <c r="E6" i="10"/>
  <c r="F6" i="10" s="1"/>
  <c r="C6" i="10"/>
  <c r="B6" i="10"/>
  <c r="H6" i="10" s="1"/>
  <c r="D6" i="10" s="1"/>
  <c r="G6" i="10" s="1"/>
  <c r="E5" i="10"/>
  <c r="F5" i="10" s="1"/>
  <c r="C5" i="10"/>
  <c r="B5" i="10"/>
  <c r="H5" i="10" s="1"/>
  <c r="D5" i="10" s="1"/>
  <c r="G5" i="10" s="1"/>
  <c r="E4" i="10"/>
  <c r="F4" i="10" s="1"/>
  <c r="C4" i="10"/>
  <c r="B4" i="10"/>
  <c r="H4" i="10" s="1"/>
  <c r="D4" i="10" s="1"/>
  <c r="E3" i="10"/>
  <c r="F3" i="10" s="1"/>
  <c r="C3" i="10"/>
  <c r="B3" i="10"/>
  <c r="H3" i="10" s="1"/>
  <c r="D3" i="10" s="1"/>
  <c r="BG105" i="6"/>
  <c r="AY105" i="6"/>
  <c r="Z105" i="6"/>
  <c r="Y105" i="6"/>
  <c r="X105" i="6"/>
  <c r="W105" i="6"/>
  <c r="V105" i="6"/>
  <c r="BA105" i="6" s="1"/>
  <c r="U105" i="6"/>
  <c r="AZ105" i="6" s="1"/>
  <c r="S105" i="6"/>
  <c r="AX105" i="6" s="1"/>
  <c r="Q105" i="6"/>
  <c r="AV105" i="6" s="1"/>
  <c r="P105" i="6"/>
  <c r="AU105" i="6" s="1"/>
  <c r="O105" i="6"/>
  <c r="AT105" i="6" s="1"/>
  <c r="N105" i="6"/>
  <c r="AS105" i="6" s="1"/>
  <c r="BG104" i="6"/>
  <c r="AY104" i="6"/>
  <c r="Z104" i="6"/>
  <c r="Y104" i="6"/>
  <c r="X104" i="6"/>
  <c r="W104" i="6"/>
  <c r="V104" i="6"/>
  <c r="BA104" i="6" s="1"/>
  <c r="U104" i="6"/>
  <c r="AZ104" i="6" s="1"/>
  <c r="S104" i="6"/>
  <c r="AX104" i="6" s="1"/>
  <c r="Q104" i="6"/>
  <c r="AV104" i="6" s="1"/>
  <c r="P104" i="6"/>
  <c r="AU104" i="6" s="1"/>
  <c r="O104" i="6"/>
  <c r="AT104" i="6" s="1"/>
  <c r="N104" i="6"/>
  <c r="AS104" i="6" s="1"/>
  <c r="BG103" i="6"/>
  <c r="AY103" i="6"/>
  <c r="Z103" i="6"/>
  <c r="Y103" i="6"/>
  <c r="X103" i="6"/>
  <c r="W103" i="6"/>
  <c r="V103" i="6"/>
  <c r="BA103" i="6" s="1"/>
  <c r="U103" i="6"/>
  <c r="AZ103" i="6" s="1"/>
  <c r="S103" i="6"/>
  <c r="AX103" i="6" s="1"/>
  <c r="Q103" i="6"/>
  <c r="AV103" i="6" s="1"/>
  <c r="P103" i="6"/>
  <c r="AU103" i="6" s="1"/>
  <c r="O103" i="6"/>
  <c r="AT103" i="6" s="1"/>
  <c r="N103" i="6"/>
  <c r="AS103" i="6" s="1"/>
  <c r="BG102" i="6"/>
  <c r="Z102" i="6"/>
  <c r="Y102" i="6"/>
  <c r="X102" i="6"/>
  <c r="W102" i="6"/>
  <c r="V102" i="6"/>
  <c r="BA102" i="6" s="1"/>
  <c r="U102" i="6"/>
  <c r="AZ102" i="6" s="1"/>
  <c r="T102" i="6"/>
  <c r="AY102" i="6" s="1"/>
  <c r="S102" i="6"/>
  <c r="AX102" i="6" s="1"/>
  <c r="Q102" i="6"/>
  <c r="AV102" i="6" s="1"/>
  <c r="P102" i="6"/>
  <c r="AU102" i="6" s="1"/>
  <c r="O102" i="6"/>
  <c r="AT102" i="6" s="1"/>
  <c r="N102" i="6"/>
  <c r="AS102" i="6" s="1"/>
  <c r="M102" i="6"/>
  <c r="BG101" i="6"/>
  <c r="Z101" i="6"/>
  <c r="Y101" i="6"/>
  <c r="X101" i="6"/>
  <c r="W101" i="6"/>
  <c r="V101" i="6"/>
  <c r="BA101" i="6" s="1"/>
  <c r="U101" i="6"/>
  <c r="AZ101" i="6" s="1"/>
  <c r="T101" i="6"/>
  <c r="AY101" i="6" s="1"/>
  <c r="S101" i="6"/>
  <c r="AX101" i="6" s="1"/>
  <c r="Q101" i="6"/>
  <c r="AV101" i="6" s="1"/>
  <c r="P101" i="6"/>
  <c r="AU101" i="6" s="1"/>
  <c r="O101" i="6"/>
  <c r="AT101" i="6" s="1"/>
  <c r="N101" i="6"/>
  <c r="AS101" i="6" s="1"/>
  <c r="M101" i="6"/>
  <c r="BG100" i="6"/>
  <c r="Z100" i="6"/>
  <c r="Y100" i="6"/>
  <c r="X100" i="6"/>
  <c r="W100" i="6"/>
  <c r="V100" i="6"/>
  <c r="BA100" i="6" s="1"/>
  <c r="U100" i="6"/>
  <c r="AZ100" i="6" s="1"/>
  <c r="T100" i="6"/>
  <c r="AY100" i="6" s="1"/>
  <c r="S100" i="6"/>
  <c r="AX100" i="6" s="1"/>
  <c r="Q100" i="6"/>
  <c r="AV100" i="6" s="1"/>
  <c r="P100" i="6"/>
  <c r="AU100" i="6" s="1"/>
  <c r="O100" i="6"/>
  <c r="AT100" i="6" s="1"/>
  <c r="N100" i="6"/>
  <c r="AS100" i="6" s="1"/>
  <c r="M100" i="6"/>
  <c r="BG99" i="6"/>
  <c r="Z99" i="6"/>
  <c r="Y99" i="6"/>
  <c r="X99" i="6"/>
  <c r="W99" i="6"/>
  <c r="V99" i="6"/>
  <c r="BA99" i="6" s="1"/>
  <c r="U99" i="6"/>
  <c r="AZ99" i="6" s="1"/>
  <c r="T99" i="6"/>
  <c r="AY99" i="6" s="1"/>
  <c r="S99" i="6"/>
  <c r="AX99" i="6" s="1"/>
  <c r="Q99" i="6"/>
  <c r="AV99" i="6" s="1"/>
  <c r="P99" i="6"/>
  <c r="AU99" i="6" s="1"/>
  <c r="O99" i="6"/>
  <c r="AT99" i="6" s="1"/>
  <c r="N99" i="6"/>
  <c r="AS99" i="6" s="1"/>
  <c r="M99" i="6"/>
  <c r="BG98" i="6"/>
  <c r="Z98" i="6"/>
  <c r="Y98" i="6"/>
  <c r="X98" i="6"/>
  <c r="W98" i="6"/>
  <c r="V98" i="6"/>
  <c r="BA98" i="6" s="1"/>
  <c r="U98" i="6"/>
  <c r="AZ98" i="6" s="1"/>
  <c r="T98" i="6"/>
  <c r="AY98" i="6" s="1"/>
  <c r="S98" i="6"/>
  <c r="AX98" i="6" s="1"/>
  <c r="Q98" i="6"/>
  <c r="AV98" i="6" s="1"/>
  <c r="P98" i="6"/>
  <c r="AU98" i="6" s="1"/>
  <c r="O98" i="6"/>
  <c r="AT98" i="6" s="1"/>
  <c r="N98" i="6"/>
  <c r="AS98" i="6" s="1"/>
  <c r="M98" i="6"/>
  <c r="BG97" i="6"/>
  <c r="Z97" i="6"/>
  <c r="Y97" i="6"/>
  <c r="X97" i="6"/>
  <c r="W97" i="6"/>
  <c r="V97" i="6"/>
  <c r="BA97" i="6" s="1"/>
  <c r="U97" i="6"/>
  <c r="AZ97" i="6" s="1"/>
  <c r="T97" i="6"/>
  <c r="AY97" i="6" s="1"/>
  <c r="S97" i="6"/>
  <c r="AX97" i="6" s="1"/>
  <c r="Q97" i="6"/>
  <c r="AV97" i="6" s="1"/>
  <c r="P97" i="6"/>
  <c r="AU97" i="6" s="1"/>
  <c r="O97" i="6"/>
  <c r="AT97" i="6" s="1"/>
  <c r="N97" i="6"/>
  <c r="AS97" i="6" s="1"/>
  <c r="M97" i="6"/>
  <c r="BG96" i="6"/>
  <c r="Z96" i="6"/>
  <c r="Y96" i="6"/>
  <c r="X96" i="6"/>
  <c r="W96" i="6"/>
  <c r="V96" i="6"/>
  <c r="BA96" i="6" s="1"/>
  <c r="U96" i="6"/>
  <c r="AZ96" i="6" s="1"/>
  <c r="T96" i="6"/>
  <c r="AY96" i="6" s="1"/>
  <c r="S96" i="6"/>
  <c r="AX96" i="6" s="1"/>
  <c r="Q96" i="6"/>
  <c r="AV96" i="6" s="1"/>
  <c r="P96" i="6"/>
  <c r="AU96" i="6" s="1"/>
  <c r="O96" i="6"/>
  <c r="AT96" i="6" s="1"/>
  <c r="N96" i="6"/>
  <c r="AS96" i="6" s="1"/>
  <c r="M96" i="6"/>
  <c r="BG95" i="6"/>
  <c r="Z95" i="6"/>
  <c r="Y95" i="6"/>
  <c r="X95" i="6"/>
  <c r="W95" i="6"/>
  <c r="V95" i="6"/>
  <c r="BA95" i="6" s="1"/>
  <c r="U95" i="6"/>
  <c r="AZ95" i="6" s="1"/>
  <c r="T95" i="6"/>
  <c r="AY95" i="6" s="1"/>
  <c r="S95" i="6"/>
  <c r="AX95" i="6" s="1"/>
  <c r="Q95" i="6"/>
  <c r="AV95" i="6" s="1"/>
  <c r="P95" i="6"/>
  <c r="AU95" i="6" s="1"/>
  <c r="O95" i="6"/>
  <c r="AT95" i="6" s="1"/>
  <c r="N95" i="6"/>
  <c r="AS95" i="6" s="1"/>
  <c r="M95" i="6"/>
  <c r="BG94" i="6"/>
  <c r="Z94" i="6"/>
  <c r="Y94" i="6"/>
  <c r="X94" i="6"/>
  <c r="W94" i="6"/>
  <c r="V94" i="6"/>
  <c r="BA94" i="6" s="1"/>
  <c r="U94" i="6"/>
  <c r="AZ94" i="6" s="1"/>
  <c r="T94" i="6"/>
  <c r="AY94" i="6" s="1"/>
  <c r="S94" i="6"/>
  <c r="AX94" i="6" s="1"/>
  <c r="Q94" i="6"/>
  <c r="AV94" i="6" s="1"/>
  <c r="P94" i="6"/>
  <c r="AU94" i="6" s="1"/>
  <c r="O94" i="6"/>
  <c r="AT94" i="6" s="1"/>
  <c r="N94" i="6"/>
  <c r="AS94" i="6" s="1"/>
  <c r="M94" i="6"/>
  <c r="BG93" i="6"/>
  <c r="Z93" i="6"/>
  <c r="Y93" i="6"/>
  <c r="X93" i="6"/>
  <c r="W93" i="6"/>
  <c r="V93" i="6"/>
  <c r="BA93" i="6" s="1"/>
  <c r="U93" i="6"/>
  <c r="AZ93" i="6" s="1"/>
  <c r="T93" i="6"/>
  <c r="AY93" i="6" s="1"/>
  <c r="S93" i="6"/>
  <c r="AX93" i="6" s="1"/>
  <c r="Q93" i="6"/>
  <c r="AV93" i="6" s="1"/>
  <c r="P93" i="6"/>
  <c r="AU93" i="6" s="1"/>
  <c r="O93" i="6"/>
  <c r="AT93" i="6" s="1"/>
  <c r="N93" i="6"/>
  <c r="AS93" i="6" s="1"/>
  <c r="M93" i="6"/>
  <c r="BG92" i="6"/>
  <c r="Z92" i="6"/>
  <c r="Y92" i="6"/>
  <c r="X92" i="6"/>
  <c r="W92" i="6"/>
  <c r="V92" i="6"/>
  <c r="BA92" i="6" s="1"/>
  <c r="U92" i="6"/>
  <c r="AZ92" i="6" s="1"/>
  <c r="T92" i="6"/>
  <c r="AY92" i="6" s="1"/>
  <c r="S92" i="6"/>
  <c r="AX92" i="6" s="1"/>
  <c r="Q92" i="6"/>
  <c r="AV92" i="6" s="1"/>
  <c r="P92" i="6"/>
  <c r="AU92" i="6" s="1"/>
  <c r="O92" i="6"/>
  <c r="AT92" i="6" s="1"/>
  <c r="N92" i="6"/>
  <c r="AS92" i="6" s="1"/>
  <c r="BG91" i="6"/>
  <c r="Z91" i="6"/>
  <c r="Y91" i="6"/>
  <c r="X91" i="6"/>
  <c r="W91" i="6"/>
  <c r="V91" i="6"/>
  <c r="BA91" i="6" s="1"/>
  <c r="U91" i="6"/>
  <c r="AZ91" i="6" s="1"/>
  <c r="T91" i="6"/>
  <c r="AY91" i="6" s="1"/>
  <c r="S91" i="6"/>
  <c r="AX91" i="6" s="1"/>
  <c r="Q91" i="6"/>
  <c r="AV91" i="6" s="1"/>
  <c r="P91" i="6"/>
  <c r="AU91" i="6" s="1"/>
  <c r="O91" i="6"/>
  <c r="AT91" i="6" s="1"/>
  <c r="N91" i="6"/>
  <c r="AS91" i="6" s="1"/>
  <c r="BG90" i="6"/>
  <c r="Z90" i="6"/>
  <c r="Y90" i="6"/>
  <c r="X90" i="6"/>
  <c r="W90" i="6"/>
  <c r="V90" i="6"/>
  <c r="BA90" i="6" s="1"/>
  <c r="U90" i="6"/>
  <c r="AZ90" i="6" s="1"/>
  <c r="T90" i="6"/>
  <c r="AY90" i="6" s="1"/>
  <c r="S90" i="6"/>
  <c r="AX90" i="6" s="1"/>
  <c r="Q90" i="6"/>
  <c r="AV90" i="6" s="1"/>
  <c r="P90" i="6"/>
  <c r="AU90" i="6" s="1"/>
  <c r="O90" i="6"/>
  <c r="AT90" i="6" s="1"/>
  <c r="N90" i="6"/>
  <c r="AS90" i="6" s="1"/>
  <c r="BG89" i="6"/>
  <c r="Z89" i="6"/>
  <c r="Y89" i="6"/>
  <c r="X89" i="6"/>
  <c r="W89" i="6"/>
  <c r="V89" i="6"/>
  <c r="BA89" i="6" s="1"/>
  <c r="U89" i="6"/>
  <c r="AZ89" i="6" s="1"/>
  <c r="T89" i="6"/>
  <c r="AY89" i="6" s="1"/>
  <c r="S89" i="6"/>
  <c r="AX89" i="6" s="1"/>
  <c r="Q89" i="6"/>
  <c r="AV89" i="6" s="1"/>
  <c r="P89" i="6"/>
  <c r="AU89" i="6" s="1"/>
  <c r="O89" i="6"/>
  <c r="AT89" i="6" s="1"/>
  <c r="N89" i="6"/>
  <c r="AS89" i="6" s="1"/>
  <c r="BG88" i="6"/>
  <c r="Z88" i="6"/>
  <c r="Y88" i="6"/>
  <c r="X88" i="6"/>
  <c r="W88" i="6"/>
  <c r="V88" i="6"/>
  <c r="BA88" i="6" s="1"/>
  <c r="U88" i="6"/>
  <c r="AZ88" i="6" s="1"/>
  <c r="T88" i="6"/>
  <c r="AY88" i="6" s="1"/>
  <c r="S88" i="6"/>
  <c r="AX88" i="6" s="1"/>
  <c r="Q88" i="6"/>
  <c r="AV88" i="6" s="1"/>
  <c r="P88" i="6"/>
  <c r="AU88" i="6" s="1"/>
  <c r="O88" i="6"/>
  <c r="AT88" i="6" s="1"/>
  <c r="N88" i="6"/>
  <c r="AS88" i="6" s="1"/>
  <c r="BG87" i="6"/>
  <c r="Z87" i="6"/>
  <c r="Y87" i="6"/>
  <c r="X87" i="6"/>
  <c r="W87" i="6"/>
  <c r="V87" i="6"/>
  <c r="BA87" i="6" s="1"/>
  <c r="U87" i="6"/>
  <c r="AZ87" i="6" s="1"/>
  <c r="T87" i="6"/>
  <c r="AY87" i="6" s="1"/>
  <c r="S87" i="6"/>
  <c r="AX87" i="6" s="1"/>
  <c r="Q87" i="6"/>
  <c r="AV87" i="6" s="1"/>
  <c r="P87" i="6"/>
  <c r="AU87" i="6" s="1"/>
  <c r="O87" i="6"/>
  <c r="AT87" i="6" s="1"/>
  <c r="N87" i="6"/>
  <c r="AS87" i="6" s="1"/>
  <c r="BG86" i="6"/>
  <c r="Z86" i="6"/>
  <c r="Y86" i="6"/>
  <c r="X86" i="6"/>
  <c r="W86" i="6"/>
  <c r="V86" i="6"/>
  <c r="BA86" i="6" s="1"/>
  <c r="U86" i="6"/>
  <c r="AZ86" i="6" s="1"/>
  <c r="T86" i="6"/>
  <c r="AY86" i="6" s="1"/>
  <c r="S86" i="6"/>
  <c r="AX86" i="6" s="1"/>
  <c r="Q86" i="6"/>
  <c r="AV86" i="6" s="1"/>
  <c r="P86" i="6"/>
  <c r="AU86" i="6" s="1"/>
  <c r="O86" i="6"/>
  <c r="AT86" i="6" s="1"/>
  <c r="N86" i="6"/>
  <c r="AS86" i="6" s="1"/>
  <c r="BG85" i="6"/>
  <c r="Z85" i="6"/>
  <c r="Y85" i="6"/>
  <c r="X85" i="6"/>
  <c r="W85" i="6"/>
  <c r="V85" i="6"/>
  <c r="BA85" i="6" s="1"/>
  <c r="U85" i="6"/>
  <c r="AZ85" i="6" s="1"/>
  <c r="T85" i="6"/>
  <c r="AY85" i="6" s="1"/>
  <c r="S85" i="6"/>
  <c r="AX85" i="6" s="1"/>
  <c r="Q85" i="6"/>
  <c r="AV85" i="6" s="1"/>
  <c r="P85" i="6"/>
  <c r="AU85" i="6" s="1"/>
  <c r="O85" i="6"/>
  <c r="AT85" i="6" s="1"/>
  <c r="N85" i="6"/>
  <c r="AS85" i="6" s="1"/>
  <c r="BG84" i="6"/>
  <c r="Z84" i="6"/>
  <c r="Y84" i="6"/>
  <c r="X84" i="6"/>
  <c r="W84" i="6"/>
  <c r="V84" i="6"/>
  <c r="BA84" i="6" s="1"/>
  <c r="U84" i="6"/>
  <c r="AZ84" i="6" s="1"/>
  <c r="T84" i="6"/>
  <c r="AY84" i="6" s="1"/>
  <c r="S84" i="6"/>
  <c r="AX84" i="6" s="1"/>
  <c r="Q84" i="6"/>
  <c r="AV84" i="6" s="1"/>
  <c r="P84" i="6"/>
  <c r="AU84" i="6" s="1"/>
  <c r="O84" i="6"/>
  <c r="AT84" i="6" s="1"/>
  <c r="N84" i="6"/>
  <c r="AS84" i="6" s="1"/>
  <c r="BG83" i="6"/>
  <c r="Z83" i="6"/>
  <c r="Y83" i="6"/>
  <c r="X83" i="6"/>
  <c r="W83" i="6"/>
  <c r="V83" i="6"/>
  <c r="BA83" i="6" s="1"/>
  <c r="U83" i="6"/>
  <c r="AZ83" i="6" s="1"/>
  <c r="T83" i="6"/>
  <c r="AY83" i="6" s="1"/>
  <c r="S83" i="6"/>
  <c r="AX83" i="6" s="1"/>
  <c r="Q83" i="6"/>
  <c r="AV83" i="6" s="1"/>
  <c r="P83" i="6"/>
  <c r="AU83" i="6" s="1"/>
  <c r="O83" i="6"/>
  <c r="AT83" i="6" s="1"/>
  <c r="N83" i="6"/>
  <c r="AS83" i="6" s="1"/>
  <c r="BG82" i="6"/>
  <c r="Z82" i="6"/>
  <c r="Y82" i="6"/>
  <c r="X82" i="6"/>
  <c r="W82" i="6"/>
  <c r="V82" i="6"/>
  <c r="BA82" i="6" s="1"/>
  <c r="U82" i="6"/>
  <c r="AZ82" i="6" s="1"/>
  <c r="T82" i="6"/>
  <c r="AY82" i="6" s="1"/>
  <c r="S82" i="6"/>
  <c r="AX82" i="6" s="1"/>
  <c r="Q82" i="6"/>
  <c r="AV82" i="6" s="1"/>
  <c r="P82" i="6"/>
  <c r="AU82" i="6" s="1"/>
  <c r="O82" i="6"/>
  <c r="AT82" i="6" s="1"/>
  <c r="N82" i="6"/>
  <c r="AS82" i="6" s="1"/>
  <c r="BG81" i="6"/>
  <c r="Z81" i="6"/>
  <c r="Y81" i="6"/>
  <c r="X81" i="6"/>
  <c r="W81" i="6"/>
  <c r="V81" i="6"/>
  <c r="BA81" i="6" s="1"/>
  <c r="U81" i="6"/>
  <c r="AZ81" i="6" s="1"/>
  <c r="T81" i="6"/>
  <c r="AY81" i="6" s="1"/>
  <c r="S81" i="6"/>
  <c r="AX81" i="6" s="1"/>
  <c r="Q81" i="6"/>
  <c r="AV81" i="6" s="1"/>
  <c r="P81" i="6"/>
  <c r="AU81" i="6" s="1"/>
  <c r="O81" i="6"/>
  <c r="AT81" i="6" s="1"/>
  <c r="N81" i="6"/>
  <c r="AS81" i="6" s="1"/>
  <c r="BG80" i="6"/>
  <c r="Z80" i="6"/>
  <c r="Y80" i="6"/>
  <c r="X80" i="6"/>
  <c r="W80" i="6"/>
  <c r="V80" i="6"/>
  <c r="BA80" i="6" s="1"/>
  <c r="U80" i="6"/>
  <c r="AZ80" i="6" s="1"/>
  <c r="T80" i="6"/>
  <c r="AY80" i="6" s="1"/>
  <c r="S80" i="6"/>
  <c r="AX80" i="6" s="1"/>
  <c r="Q80" i="6"/>
  <c r="AV80" i="6" s="1"/>
  <c r="P80" i="6"/>
  <c r="AU80" i="6" s="1"/>
  <c r="O80" i="6"/>
  <c r="AT80" i="6" s="1"/>
  <c r="N80" i="6"/>
  <c r="AS80" i="6" s="1"/>
  <c r="BG79" i="6"/>
  <c r="Z79" i="6"/>
  <c r="Y79" i="6"/>
  <c r="X79" i="6"/>
  <c r="W79" i="6"/>
  <c r="V79" i="6"/>
  <c r="BA79" i="6" s="1"/>
  <c r="U79" i="6"/>
  <c r="AZ79" i="6" s="1"/>
  <c r="T79" i="6"/>
  <c r="AY79" i="6" s="1"/>
  <c r="S79" i="6"/>
  <c r="AX79" i="6" s="1"/>
  <c r="Q79" i="6"/>
  <c r="AV79" i="6" s="1"/>
  <c r="P79" i="6"/>
  <c r="AU79" i="6" s="1"/>
  <c r="O79" i="6"/>
  <c r="AT79" i="6" s="1"/>
  <c r="N79" i="6"/>
  <c r="AS79" i="6" s="1"/>
  <c r="BG78" i="6"/>
  <c r="Z78" i="6"/>
  <c r="Y78" i="6"/>
  <c r="X78" i="6"/>
  <c r="W78" i="6"/>
  <c r="V78" i="6"/>
  <c r="BA78" i="6" s="1"/>
  <c r="U78" i="6"/>
  <c r="AZ78" i="6" s="1"/>
  <c r="T78" i="6"/>
  <c r="AY78" i="6" s="1"/>
  <c r="S78" i="6"/>
  <c r="AX78" i="6" s="1"/>
  <c r="Q78" i="6"/>
  <c r="AV78" i="6" s="1"/>
  <c r="P78" i="6"/>
  <c r="AU78" i="6" s="1"/>
  <c r="O78" i="6"/>
  <c r="AT78" i="6" s="1"/>
  <c r="N78" i="6"/>
  <c r="AS78" i="6" s="1"/>
  <c r="BG73" i="6"/>
  <c r="Z73" i="6"/>
  <c r="Y73" i="6"/>
  <c r="X73" i="6"/>
  <c r="W73" i="6"/>
  <c r="V73" i="6"/>
  <c r="BA73" i="6" s="1"/>
  <c r="U73" i="6"/>
  <c r="AZ73" i="6" s="1"/>
  <c r="T73" i="6"/>
  <c r="AY73" i="6" s="1"/>
  <c r="S73" i="6"/>
  <c r="AX73" i="6" s="1"/>
  <c r="Q73" i="6"/>
  <c r="AV73" i="6" s="1"/>
  <c r="P73" i="6"/>
  <c r="AU73" i="6" s="1"/>
  <c r="O73" i="6"/>
  <c r="AT73" i="6" s="1"/>
  <c r="N73" i="6"/>
  <c r="AS73" i="6" s="1"/>
  <c r="BG72" i="6"/>
  <c r="Z72" i="6"/>
  <c r="Y72" i="6"/>
  <c r="X72" i="6"/>
  <c r="W72" i="6"/>
  <c r="V72" i="6"/>
  <c r="BA72" i="6" s="1"/>
  <c r="U72" i="6"/>
  <c r="AZ72" i="6" s="1"/>
  <c r="T72" i="6"/>
  <c r="AY72" i="6" s="1"/>
  <c r="S72" i="6"/>
  <c r="AX72" i="6" s="1"/>
  <c r="Q72" i="6"/>
  <c r="AV72" i="6" s="1"/>
  <c r="P72" i="6"/>
  <c r="AU72" i="6" s="1"/>
  <c r="O72" i="6"/>
  <c r="AT72" i="6" s="1"/>
  <c r="N72" i="6"/>
  <c r="AS72" i="6" s="1"/>
  <c r="BG71" i="6"/>
  <c r="Z71" i="6"/>
  <c r="Y71" i="6"/>
  <c r="X71" i="6"/>
  <c r="W71" i="6"/>
  <c r="V71" i="6"/>
  <c r="BA71" i="6" s="1"/>
  <c r="U71" i="6"/>
  <c r="AZ71" i="6" s="1"/>
  <c r="T71" i="6"/>
  <c r="AY71" i="6" s="1"/>
  <c r="S71" i="6"/>
  <c r="AX71" i="6" s="1"/>
  <c r="Q71" i="6"/>
  <c r="AV71" i="6" s="1"/>
  <c r="P71" i="6"/>
  <c r="AU71" i="6" s="1"/>
  <c r="O71" i="6"/>
  <c r="AT71" i="6" s="1"/>
  <c r="N71" i="6"/>
  <c r="AS71" i="6" s="1"/>
  <c r="BG70" i="6"/>
  <c r="Z70" i="6"/>
  <c r="Y70" i="6"/>
  <c r="X70" i="6"/>
  <c r="W70" i="6"/>
  <c r="V70" i="6"/>
  <c r="BA70" i="6" s="1"/>
  <c r="U70" i="6"/>
  <c r="AZ70" i="6" s="1"/>
  <c r="T70" i="6"/>
  <c r="AY70" i="6" s="1"/>
  <c r="S70" i="6"/>
  <c r="AX70" i="6" s="1"/>
  <c r="Q70" i="6"/>
  <c r="AV70" i="6" s="1"/>
  <c r="P70" i="6"/>
  <c r="AU70" i="6" s="1"/>
  <c r="O70" i="6"/>
  <c r="AT70" i="6" s="1"/>
  <c r="N70" i="6"/>
  <c r="AS70" i="6" s="1"/>
  <c r="BG69" i="6"/>
  <c r="Z69" i="6"/>
  <c r="Y69" i="6"/>
  <c r="X69" i="6"/>
  <c r="W69" i="6"/>
  <c r="V69" i="6"/>
  <c r="BA69" i="6" s="1"/>
  <c r="U69" i="6"/>
  <c r="AZ69" i="6" s="1"/>
  <c r="T69" i="6"/>
  <c r="AY69" i="6" s="1"/>
  <c r="S69" i="6"/>
  <c r="AX69" i="6" s="1"/>
  <c r="Q69" i="6"/>
  <c r="AV69" i="6" s="1"/>
  <c r="P69" i="6"/>
  <c r="AU69" i="6" s="1"/>
  <c r="O69" i="6"/>
  <c r="AT69" i="6" s="1"/>
  <c r="N69" i="6"/>
  <c r="AS69" i="6" s="1"/>
  <c r="BG68" i="6"/>
  <c r="Z68" i="6"/>
  <c r="Y68" i="6"/>
  <c r="X68" i="6"/>
  <c r="W68" i="6"/>
  <c r="V68" i="6"/>
  <c r="BA68" i="6" s="1"/>
  <c r="U68" i="6"/>
  <c r="AZ68" i="6" s="1"/>
  <c r="T68" i="6"/>
  <c r="AY68" i="6" s="1"/>
  <c r="S68" i="6"/>
  <c r="AX68" i="6" s="1"/>
  <c r="Q68" i="6"/>
  <c r="AV68" i="6" s="1"/>
  <c r="P68" i="6"/>
  <c r="AU68" i="6" s="1"/>
  <c r="O68" i="6"/>
  <c r="AT68" i="6" s="1"/>
  <c r="N68" i="6"/>
  <c r="AS68" i="6" s="1"/>
  <c r="BG67" i="6"/>
  <c r="Z67" i="6"/>
  <c r="Y67" i="6"/>
  <c r="X67" i="6"/>
  <c r="W67" i="6"/>
  <c r="V67" i="6"/>
  <c r="BA67" i="6" s="1"/>
  <c r="U67" i="6"/>
  <c r="AZ67" i="6" s="1"/>
  <c r="T67" i="6"/>
  <c r="AY67" i="6" s="1"/>
  <c r="S67" i="6"/>
  <c r="AX67" i="6" s="1"/>
  <c r="Q67" i="6"/>
  <c r="AV67" i="6" s="1"/>
  <c r="P67" i="6"/>
  <c r="AU67" i="6" s="1"/>
  <c r="O67" i="6"/>
  <c r="AT67" i="6" s="1"/>
  <c r="N67" i="6"/>
  <c r="AS67" i="6" s="1"/>
  <c r="BG66" i="6"/>
  <c r="Z66" i="6"/>
  <c r="Y66" i="6"/>
  <c r="X66" i="6"/>
  <c r="W66" i="6"/>
  <c r="V66" i="6"/>
  <c r="BA66" i="6" s="1"/>
  <c r="U66" i="6"/>
  <c r="AZ66" i="6" s="1"/>
  <c r="T66" i="6"/>
  <c r="AY66" i="6" s="1"/>
  <c r="S66" i="6"/>
  <c r="AX66" i="6" s="1"/>
  <c r="Q66" i="6"/>
  <c r="AV66" i="6" s="1"/>
  <c r="P66" i="6"/>
  <c r="AU66" i="6" s="1"/>
  <c r="O66" i="6"/>
  <c r="AT66" i="6" s="1"/>
  <c r="N66" i="6"/>
  <c r="AS66" i="6" s="1"/>
  <c r="BG65" i="6"/>
  <c r="Z65" i="6"/>
  <c r="Y65" i="6"/>
  <c r="X65" i="6"/>
  <c r="W65" i="6"/>
  <c r="V65" i="6"/>
  <c r="BA65" i="6" s="1"/>
  <c r="U65" i="6"/>
  <c r="AZ65" i="6" s="1"/>
  <c r="T65" i="6"/>
  <c r="AY65" i="6" s="1"/>
  <c r="S65" i="6"/>
  <c r="AX65" i="6" s="1"/>
  <c r="Q65" i="6"/>
  <c r="AV65" i="6" s="1"/>
  <c r="P65" i="6"/>
  <c r="AU65" i="6" s="1"/>
  <c r="O65" i="6"/>
  <c r="AT65" i="6" s="1"/>
  <c r="N65" i="6"/>
  <c r="AS65" i="6" s="1"/>
  <c r="BG64" i="6"/>
  <c r="Z64" i="6"/>
  <c r="Y64" i="6"/>
  <c r="X64" i="6"/>
  <c r="W64" i="6"/>
  <c r="V64" i="6"/>
  <c r="BA64" i="6" s="1"/>
  <c r="U64" i="6"/>
  <c r="AZ64" i="6" s="1"/>
  <c r="T64" i="6"/>
  <c r="AY64" i="6" s="1"/>
  <c r="S64" i="6"/>
  <c r="AX64" i="6" s="1"/>
  <c r="Q64" i="6"/>
  <c r="AV64" i="6" s="1"/>
  <c r="P64" i="6"/>
  <c r="AU64" i="6" s="1"/>
  <c r="O64" i="6"/>
  <c r="AT64" i="6" s="1"/>
  <c r="N64" i="6"/>
  <c r="AS64" i="6" s="1"/>
  <c r="BG63" i="6"/>
  <c r="Z63" i="6"/>
  <c r="Y63" i="6"/>
  <c r="X63" i="6"/>
  <c r="W63" i="6"/>
  <c r="V63" i="6"/>
  <c r="BA63" i="6" s="1"/>
  <c r="U63" i="6"/>
  <c r="AZ63" i="6" s="1"/>
  <c r="T63" i="6"/>
  <c r="AY63" i="6" s="1"/>
  <c r="S63" i="6"/>
  <c r="AX63" i="6" s="1"/>
  <c r="Q63" i="6"/>
  <c r="AV63" i="6" s="1"/>
  <c r="P63" i="6"/>
  <c r="AU63" i="6" s="1"/>
  <c r="O63" i="6"/>
  <c r="AT63" i="6" s="1"/>
  <c r="N63" i="6"/>
  <c r="AS63" i="6" s="1"/>
  <c r="BG62" i="6"/>
  <c r="Z62" i="6"/>
  <c r="Y62" i="6"/>
  <c r="X62" i="6"/>
  <c r="W62" i="6"/>
  <c r="V62" i="6"/>
  <c r="BA62" i="6" s="1"/>
  <c r="U62" i="6"/>
  <c r="AZ62" i="6" s="1"/>
  <c r="T62" i="6"/>
  <c r="AY62" i="6" s="1"/>
  <c r="S62" i="6"/>
  <c r="AX62" i="6" s="1"/>
  <c r="Q62" i="6"/>
  <c r="AV62" i="6" s="1"/>
  <c r="P62" i="6"/>
  <c r="AU62" i="6" s="1"/>
  <c r="O62" i="6"/>
  <c r="AT62" i="6" s="1"/>
  <c r="N62" i="6"/>
  <c r="AS62" i="6" s="1"/>
  <c r="BG61" i="6"/>
  <c r="Z61" i="6"/>
  <c r="Y61" i="6"/>
  <c r="X61" i="6"/>
  <c r="W61" i="6"/>
  <c r="V61" i="6"/>
  <c r="BA61" i="6" s="1"/>
  <c r="U61" i="6"/>
  <c r="AZ61" i="6" s="1"/>
  <c r="T61" i="6"/>
  <c r="AY61" i="6" s="1"/>
  <c r="S61" i="6"/>
  <c r="AX61" i="6" s="1"/>
  <c r="Q61" i="6"/>
  <c r="AV61" i="6" s="1"/>
  <c r="P61" i="6"/>
  <c r="AU61" i="6" s="1"/>
  <c r="O61" i="6"/>
  <c r="AT61" i="6" s="1"/>
  <c r="N61" i="6"/>
  <c r="AS61" i="6" s="1"/>
  <c r="BG60" i="6"/>
  <c r="Z60" i="6"/>
  <c r="Y60" i="6"/>
  <c r="X60" i="6"/>
  <c r="W60" i="6"/>
  <c r="V60" i="6"/>
  <c r="BA60" i="6" s="1"/>
  <c r="U60" i="6"/>
  <c r="AZ60" i="6" s="1"/>
  <c r="T60" i="6"/>
  <c r="AY60" i="6" s="1"/>
  <c r="S60" i="6"/>
  <c r="AX60" i="6" s="1"/>
  <c r="Q60" i="6"/>
  <c r="AV60" i="6" s="1"/>
  <c r="P60" i="6"/>
  <c r="AU60" i="6" s="1"/>
  <c r="O60" i="6"/>
  <c r="AT60" i="6" s="1"/>
  <c r="N60" i="6"/>
  <c r="AS60" i="6" s="1"/>
  <c r="BG59" i="6"/>
  <c r="Z59" i="6"/>
  <c r="Y59" i="6"/>
  <c r="X59" i="6"/>
  <c r="W59" i="6"/>
  <c r="V59" i="6"/>
  <c r="BA59" i="6" s="1"/>
  <c r="U59" i="6"/>
  <c r="AZ59" i="6" s="1"/>
  <c r="T59" i="6"/>
  <c r="AY59" i="6" s="1"/>
  <c r="S59" i="6"/>
  <c r="AX59" i="6" s="1"/>
  <c r="Q59" i="6"/>
  <c r="AV59" i="6" s="1"/>
  <c r="P59" i="6"/>
  <c r="AU59" i="6" s="1"/>
  <c r="O59" i="6"/>
  <c r="AT59" i="6" s="1"/>
  <c r="N59" i="6"/>
  <c r="AS59" i="6" s="1"/>
  <c r="BG58" i="6"/>
  <c r="V58" i="6"/>
  <c r="BA58" i="6" s="1"/>
  <c r="U58" i="6"/>
  <c r="AZ58" i="6" s="1"/>
  <c r="T58" i="6"/>
  <c r="AY58" i="6" s="1"/>
  <c r="S58" i="6"/>
  <c r="AX58" i="6" s="1"/>
  <c r="Q58" i="6"/>
  <c r="AV58" i="6" s="1"/>
  <c r="P58" i="6"/>
  <c r="AU58" i="6" s="1"/>
  <c r="O58" i="6"/>
  <c r="AT58" i="6" s="1"/>
  <c r="N58" i="6"/>
  <c r="AS58" i="6" s="1"/>
  <c r="BG57" i="6"/>
  <c r="V57" i="6"/>
  <c r="BA57" i="6" s="1"/>
  <c r="U57" i="6"/>
  <c r="AZ57" i="6" s="1"/>
  <c r="T57" i="6"/>
  <c r="AY57" i="6" s="1"/>
  <c r="S57" i="6"/>
  <c r="AX57" i="6" s="1"/>
  <c r="Q57" i="6"/>
  <c r="AV57" i="6" s="1"/>
  <c r="P57" i="6"/>
  <c r="AU57" i="6" s="1"/>
  <c r="O57" i="6"/>
  <c r="AT57" i="6" s="1"/>
  <c r="N57" i="6"/>
  <c r="AS57" i="6" s="1"/>
  <c r="BG56" i="6"/>
  <c r="V56" i="6"/>
  <c r="BA56" i="6" s="1"/>
  <c r="U56" i="6"/>
  <c r="AZ56" i="6" s="1"/>
  <c r="T56" i="6"/>
  <c r="AY56" i="6" s="1"/>
  <c r="S56" i="6"/>
  <c r="AX56" i="6" s="1"/>
  <c r="Q56" i="6"/>
  <c r="AV56" i="6" s="1"/>
  <c r="P56" i="6"/>
  <c r="AU56" i="6" s="1"/>
  <c r="O56" i="6"/>
  <c r="AT56" i="6" s="1"/>
  <c r="N56" i="6"/>
  <c r="AS56" i="6" s="1"/>
  <c r="BG55" i="6"/>
  <c r="V55" i="6"/>
  <c r="BA55" i="6" s="1"/>
  <c r="U55" i="6"/>
  <c r="AZ55" i="6" s="1"/>
  <c r="T55" i="6"/>
  <c r="AY55" i="6" s="1"/>
  <c r="S55" i="6"/>
  <c r="AX55" i="6" s="1"/>
  <c r="Q55" i="6"/>
  <c r="AV55" i="6" s="1"/>
  <c r="P55" i="6"/>
  <c r="AU55" i="6" s="1"/>
  <c r="O55" i="6"/>
  <c r="AT55" i="6" s="1"/>
  <c r="N55" i="6"/>
  <c r="AS55" i="6" s="1"/>
  <c r="BG54" i="6"/>
  <c r="V54" i="6"/>
  <c r="BA54" i="6" s="1"/>
  <c r="U54" i="6"/>
  <c r="AZ54" i="6" s="1"/>
  <c r="T54" i="6"/>
  <c r="AY54" i="6" s="1"/>
  <c r="S54" i="6"/>
  <c r="AX54" i="6" s="1"/>
  <c r="Q54" i="6"/>
  <c r="AV54" i="6" s="1"/>
  <c r="P54" i="6"/>
  <c r="AU54" i="6" s="1"/>
  <c r="O54" i="6"/>
  <c r="AT54" i="6" s="1"/>
  <c r="N54" i="6"/>
  <c r="AS54" i="6" s="1"/>
  <c r="BG53" i="6"/>
  <c r="V53" i="6"/>
  <c r="BA53" i="6" s="1"/>
  <c r="U53" i="6"/>
  <c r="AZ53" i="6" s="1"/>
  <c r="T53" i="6"/>
  <c r="AY53" i="6" s="1"/>
  <c r="S53" i="6"/>
  <c r="AX53" i="6" s="1"/>
  <c r="Q53" i="6"/>
  <c r="AV53" i="6" s="1"/>
  <c r="P53" i="6"/>
  <c r="AU53" i="6" s="1"/>
  <c r="O53" i="6"/>
  <c r="AT53" i="6" s="1"/>
  <c r="N53" i="6"/>
  <c r="AS53" i="6" s="1"/>
  <c r="BG52" i="6"/>
  <c r="V52" i="6"/>
  <c r="BA52" i="6" s="1"/>
  <c r="U52" i="6"/>
  <c r="AZ52" i="6" s="1"/>
  <c r="T52" i="6"/>
  <c r="AY52" i="6" s="1"/>
  <c r="S52" i="6"/>
  <c r="AX52" i="6" s="1"/>
  <c r="Q52" i="6"/>
  <c r="AV52" i="6" s="1"/>
  <c r="P52" i="6"/>
  <c r="AU52" i="6" s="1"/>
  <c r="O52" i="6"/>
  <c r="AT52" i="6" s="1"/>
  <c r="N52" i="6"/>
  <c r="AS52" i="6" s="1"/>
  <c r="BG51" i="6"/>
  <c r="V51" i="6"/>
  <c r="BA51" i="6" s="1"/>
  <c r="U51" i="6"/>
  <c r="AZ51" i="6" s="1"/>
  <c r="T51" i="6"/>
  <c r="AY51" i="6" s="1"/>
  <c r="S51" i="6"/>
  <c r="AX51" i="6" s="1"/>
  <c r="Q51" i="6"/>
  <c r="AV51" i="6" s="1"/>
  <c r="P51" i="6"/>
  <c r="AU51" i="6" s="1"/>
  <c r="O51" i="6"/>
  <c r="AT51" i="6" s="1"/>
  <c r="N51" i="6"/>
  <c r="AS51" i="6" s="1"/>
  <c r="BG50" i="6"/>
  <c r="V50" i="6"/>
  <c r="BA50" i="6" s="1"/>
  <c r="U50" i="6"/>
  <c r="AZ50" i="6" s="1"/>
  <c r="T50" i="6"/>
  <c r="AY50" i="6" s="1"/>
  <c r="S50" i="6"/>
  <c r="AX50" i="6" s="1"/>
  <c r="Q50" i="6"/>
  <c r="AV50" i="6" s="1"/>
  <c r="P50" i="6"/>
  <c r="AU50" i="6" s="1"/>
  <c r="O50" i="6"/>
  <c r="AT50" i="6" s="1"/>
  <c r="N50" i="6"/>
  <c r="AS50" i="6" s="1"/>
  <c r="BG49" i="6"/>
  <c r="V49" i="6"/>
  <c r="BA49" i="6" s="1"/>
  <c r="U49" i="6"/>
  <c r="AZ49" i="6" s="1"/>
  <c r="T49" i="6"/>
  <c r="AY49" i="6" s="1"/>
  <c r="S49" i="6"/>
  <c r="AX49" i="6" s="1"/>
  <c r="Q49" i="6"/>
  <c r="AV49" i="6" s="1"/>
  <c r="P49" i="6"/>
  <c r="AU49" i="6" s="1"/>
  <c r="O49" i="6"/>
  <c r="AT49" i="6" s="1"/>
  <c r="N49" i="6"/>
  <c r="AS49" i="6" s="1"/>
  <c r="BG48" i="6"/>
  <c r="V48" i="6"/>
  <c r="BA48" i="6" s="1"/>
  <c r="U48" i="6"/>
  <c r="AZ48" i="6" s="1"/>
  <c r="T48" i="6"/>
  <c r="AY48" i="6" s="1"/>
  <c r="S48" i="6"/>
  <c r="AX48" i="6" s="1"/>
  <c r="Q48" i="6"/>
  <c r="AV48" i="6" s="1"/>
  <c r="P48" i="6"/>
  <c r="AU48" i="6" s="1"/>
  <c r="O48" i="6"/>
  <c r="AT48" i="6" s="1"/>
  <c r="N48" i="6"/>
  <c r="AS48" i="6" s="1"/>
  <c r="BG47" i="6"/>
  <c r="V47" i="6"/>
  <c r="BA47" i="6" s="1"/>
  <c r="U47" i="6"/>
  <c r="AZ47" i="6" s="1"/>
  <c r="T47" i="6"/>
  <c r="AY47" i="6" s="1"/>
  <c r="S47" i="6"/>
  <c r="AX47" i="6" s="1"/>
  <c r="Q47" i="6"/>
  <c r="AV47" i="6" s="1"/>
  <c r="P47" i="6"/>
  <c r="AU47" i="6" s="1"/>
  <c r="O47" i="6"/>
  <c r="AT47" i="6" s="1"/>
  <c r="N47" i="6"/>
  <c r="AS47" i="6" s="1"/>
  <c r="BG46" i="6"/>
  <c r="V46" i="6"/>
  <c r="BA46" i="6" s="1"/>
  <c r="U46" i="6"/>
  <c r="AZ46" i="6" s="1"/>
  <c r="T46" i="6"/>
  <c r="AY46" i="6" s="1"/>
  <c r="S46" i="6"/>
  <c r="AX46" i="6" s="1"/>
  <c r="Q46" i="6"/>
  <c r="AV46" i="6" s="1"/>
  <c r="P46" i="6"/>
  <c r="AU46" i="6" s="1"/>
  <c r="O46" i="6"/>
  <c r="AT46" i="6" s="1"/>
  <c r="N46" i="6"/>
  <c r="AS46" i="6" s="1"/>
  <c r="BG45" i="6"/>
  <c r="V45" i="6"/>
  <c r="BA45" i="6" s="1"/>
  <c r="U45" i="6"/>
  <c r="AZ45" i="6" s="1"/>
  <c r="T45" i="6"/>
  <c r="AY45" i="6" s="1"/>
  <c r="S45" i="6"/>
  <c r="AX45" i="6" s="1"/>
  <c r="Q45" i="6"/>
  <c r="AV45" i="6" s="1"/>
  <c r="P45" i="6"/>
  <c r="AU45" i="6" s="1"/>
  <c r="O45" i="6"/>
  <c r="AT45" i="6" s="1"/>
  <c r="N45" i="6"/>
  <c r="AS45" i="6" s="1"/>
  <c r="BG44" i="6"/>
  <c r="V44" i="6"/>
  <c r="BA44" i="6" s="1"/>
  <c r="U44" i="6"/>
  <c r="AZ44" i="6" s="1"/>
  <c r="T44" i="6"/>
  <c r="AY44" i="6" s="1"/>
  <c r="S44" i="6"/>
  <c r="AX44" i="6" s="1"/>
  <c r="Q44" i="6"/>
  <c r="AV44" i="6" s="1"/>
  <c r="P44" i="6"/>
  <c r="AU44" i="6" s="1"/>
  <c r="O44" i="6"/>
  <c r="AT44" i="6" s="1"/>
  <c r="N44" i="6"/>
  <c r="AS44" i="6" s="1"/>
  <c r="BG43" i="6"/>
  <c r="V43" i="6"/>
  <c r="BA43" i="6" s="1"/>
  <c r="U43" i="6"/>
  <c r="AZ43" i="6" s="1"/>
  <c r="T43" i="6"/>
  <c r="AY43" i="6" s="1"/>
  <c r="S43" i="6"/>
  <c r="AX43" i="6" s="1"/>
  <c r="Q43" i="6"/>
  <c r="AV43" i="6" s="1"/>
  <c r="P43" i="6"/>
  <c r="AU43" i="6" s="1"/>
  <c r="O43" i="6"/>
  <c r="AT43" i="6" s="1"/>
  <c r="N43" i="6"/>
  <c r="AS43" i="6" s="1"/>
  <c r="BG42" i="6"/>
  <c r="V42" i="6"/>
  <c r="BA42" i="6" s="1"/>
  <c r="U42" i="6"/>
  <c r="AZ42" i="6" s="1"/>
  <c r="T42" i="6"/>
  <c r="AY42" i="6" s="1"/>
  <c r="S42" i="6"/>
  <c r="AX42" i="6" s="1"/>
  <c r="Q42" i="6"/>
  <c r="AV42" i="6" s="1"/>
  <c r="P42" i="6"/>
  <c r="AU42" i="6" s="1"/>
  <c r="O42" i="6"/>
  <c r="AT42" i="6" s="1"/>
  <c r="N42" i="6"/>
  <c r="AS42" i="6" s="1"/>
  <c r="BG41" i="6"/>
  <c r="V41" i="6"/>
  <c r="BA41" i="6" s="1"/>
  <c r="U41" i="6"/>
  <c r="AZ41" i="6" s="1"/>
  <c r="T41" i="6"/>
  <c r="AY41" i="6" s="1"/>
  <c r="S41" i="6"/>
  <c r="AX41" i="6" s="1"/>
  <c r="Q41" i="6"/>
  <c r="AV41" i="6" s="1"/>
  <c r="P41" i="6"/>
  <c r="AU41" i="6" s="1"/>
  <c r="O41" i="6"/>
  <c r="AT41" i="6" s="1"/>
  <c r="N41" i="6"/>
  <c r="AS41" i="6" s="1"/>
  <c r="BG40" i="6"/>
  <c r="V40" i="6"/>
  <c r="BA40" i="6" s="1"/>
  <c r="U40" i="6"/>
  <c r="AZ40" i="6" s="1"/>
  <c r="T40" i="6"/>
  <c r="AY40" i="6" s="1"/>
  <c r="S40" i="6"/>
  <c r="AX40" i="6" s="1"/>
  <c r="Q40" i="6"/>
  <c r="AV40" i="6" s="1"/>
  <c r="P40" i="6"/>
  <c r="AU40" i="6" s="1"/>
  <c r="O40" i="6"/>
  <c r="AT40" i="6" s="1"/>
  <c r="N40" i="6"/>
  <c r="AS40" i="6" s="1"/>
  <c r="BG39" i="6"/>
  <c r="V39" i="6"/>
  <c r="BA39" i="6" s="1"/>
  <c r="U39" i="6"/>
  <c r="AZ39" i="6" s="1"/>
  <c r="T39" i="6"/>
  <c r="AY39" i="6" s="1"/>
  <c r="S39" i="6"/>
  <c r="AX39" i="6" s="1"/>
  <c r="Q39" i="6"/>
  <c r="AV39" i="6" s="1"/>
  <c r="P39" i="6"/>
  <c r="AU39" i="6" s="1"/>
  <c r="O39" i="6"/>
  <c r="AT39" i="6" s="1"/>
  <c r="N39" i="6"/>
  <c r="AS39" i="6" s="1"/>
  <c r="BG38" i="6"/>
  <c r="V38" i="6"/>
  <c r="BA38" i="6" s="1"/>
  <c r="U38" i="6"/>
  <c r="AZ38" i="6" s="1"/>
  <c r="T38" i="6"/>
  <c r="AY38" i="6" s="1"/>
  <c r="S38" i="6"/>
  <c r="AX38" i="6" s="1"/>
  <c r="Q38" i="6"/>
  <c r="AV38" i="6" s="1"/>
  <c r="P38" i="6"/>
  <c r="AU38" i="6" s="1"/>
  <c r="O38" i="6"/>
  <c r="AT38" i="6" s="1"/>
  <c r="N38" i="6"/>
  <c r="AS38" i="6" s="1"/>
  <c r="BG37" i="6"/>
  <c r="V37" i="6"/>
  <c r="BA37" i="6" s="1"/>
  <c r="U37" i="6"/>
  <c r="AZ37" i="6" s="1"/>
  <c r="T37" i="6"/>
  <c r="AY37" i="6" s="1"/>
  <c r="S37" i="6"/>
  <c r="AX37" i="6" s="1"/>
  <c r="Q37" i="6"/>
  <c r="AV37" i="6" s="1"/>
  <c r="P37" i="6"/>
  <c r="AU37" i="6" s="1"/>
  <c r="O37" i="6"/>
  <c r="AT37" i="6" s="1"/>
  <c r="N37" i="6"/>
  <c r="AS37" i="6" s="1"/>
  <c r="BG36" i="6"/>
  <c r="V36" i="6"/>
  <c r="BA36" i="6" s="1"/>
  <c r="U36" i="6"/>
  <c r="AZ36" i="6" s="1"/>
  <c r="T36" i="6"/>
  <c r="AY36" i="6" s="1"/>
  <c r="S36" i="6"/>
  <c r="AX36" i="6" s="1"/>
  <c r="Q36" i="6"/>
  <c r="AV36" i="6" s="1"/>
  <c r="P36" i="6"/>
  <c r="AU36" i="6" s="1"/>
  <c r="O36" i="6"/>
  <c r="AT36" i="6" s="1"/>
  <c r="N36" i="6"/>
  <c r="AS36" i="6" s="1"/>
  <c r="BG35" i="6"/>
  <c r="V35" i="6"/>
  <c r="BA35" i="6" s="1"/>
  <c r="U35" i="6"/>
  <c r="AZ35" i="6" s="1"/>
  <c r="T35" i="6"/>
  <c r="AY35" i="6" s="1"/>
  <c r="S35" i="6"/>
  <c r="AX35" i="6" s="1"/>
  <c r="Q35" i="6"/>
  <c r="AV35" i="6" s="1"/>
  <c r="P35" i="6"/>
  <c r="AU35" i="6" s="1"/>
  <c r="O35" i="6"/>
  <c r="AT35" i="6" s="1"/>
  <c r="N35" i="6"/>
  <c r="AS35" i="6" s="1"/>
  <c r="BG34" i="6"/>
  <c r="V34" i="6"/>
  <c r="BA34" i="6" s="1"/>
  <c r="U34" i="6"/>
  <c r="AZ34" i="6" s="1"/>
  <c r="T34" i="6"/>
  <c r="AY34" i="6" s="1"/>
  <c r="S34" i="6"/>
  <c r="AX34" i="6" s="1"/>
  <c r="Q34" i="6"/>
  <c r="AV34" i="6" s="1"/>
  <c r="P34" i="6"/>
  <c r="AU34" i="6" s="1"/>
  <c r="O34" i="6"/>
  <c r="AT34" i="6" s="1"/>
  <c r="N34" i="6"/>
  <c r="AS34" i="6" s="1"/>
  <c r="BG33" i="6"/>
  <c r="V33" i="6"/>
  <c r="BA33" i="6" s="1"/>
  <c r="U33" i="6"/>
  <c r="AZ33" i="6" s="1"/>
  <c r="T33" i="6"/>
  <c r="AY33" i="6" s="1"/>
  <c r="S33" i="6"/>
  <c r="AX33" i="6" s="1"/>
  <c r="Q33" i="6"/>
  <c r="AV33" i="6" s="1"/>
  <c r="P33" i="6"/>
  <c r="AU33" i="6" s="1"/>
  <c r="O33" i="6"/>
  <c r="AT33" i="6" s="1"/>
  <c r="N33" i="6"/>
  <c r="AS33" i="6" s="1"/>
  <c r="BG32" i="6"/>
  <c r="V32" i="6"/>
  <c r="BA32" i="6" s="1"/>
  <c r="U32" i="6"/>
  <c r="AZ32" i="6" s="1"/>
  <c r="T32" i="6"/>
  <c r="AY32" i="6" s="1"/>
  <c r="S32" i="6"/>
  <c r="AX32" i="6" s="1"/>
  <c r="Q32" i="6"/>
  <c r="AV32" i="6" s="1"/>
  <c r="P32" i="6"/>
  <c r="AU32" i="6" s="1"/>
  <c r="O32" i="6"/>
  <c r="AT32" i="6" s="1"/>
  <c r="N32" i="6"/>
  <c r="AS32" i="6" s="1"/>
  <c r="BG31" i="6"/>
  <c r="V31" i="6"/>
  <c r="BA31" i="6" s="1"/>
  <c r="U31" i="6"/>
  <c r="AZ31" i="6" s="1"/>
  <c r="T31" i="6"/>
  <c r="AY31" i="6" s="1"/>
  <c r="S31" i="6"/>
  <c r="AX31" i="6" s="1"/>
  <c r="Q31" i="6"/>
  <c r="AV31" i="6" s="1"/>
  <c r="P31" i="6"/>
  <c r="AU31" i="6" s="1"/>
  <c r="O31" i="6"/>
  <c r="AT31" i="6" s="1"/>
  <c r="N31" i="6"/>
  <c r="AS31" i="6" s="1"/>
  <c r="BG30" i="6"/>
  <c r="V30" i="6"/>
  <c r="BA30" i="6" s="1"/>
  <c r="U30" i="6"/>
  <c r="AZ30" i="6" s="1"/>
  <c r="T30" i="6"/>
  <c r="AY30" i="6" s="1"/>
  <c r="S30" i="6"/>
  <c r="AX30" i="6" s="1"/>
  <c r="Q30" i="6"/>
  <c r="AV30" i="6" s="1"/>
  <c r="P30" i="6"/>
  <c r="AU30" i="6" s="1"/>
  <c r="O30" i="6"/>
  <c r="AT30" i="6" s="1"/>
  <c r="N30" i="6"/>
  <c r="AS30" i="6" s="1"/>
  <c r="BG29" i="6"/>
  <c r="V29" i="6"/>
  <c r="BA29" i="6" s="1"/>
  <c r="U29" i="6"/>
  <c r="AZ29" i="6" s="1"/>
  <c r="T29" i="6"/>
  <c r="AY29" i="6" s="1"/>
  <c r="S29" i="6"/>
  <c r="AX29" i="6" s="1"/>
  <c r="Q29" i="6"/>
  <c r="AV29" i="6" s="1"/>
  <c r="P29" i="6"/>
  <c r="AU29" i="6" s="1"/>
  <c r="O29" i="6"/>
  <c r="AT29" i="6" s="1"/>
  <c r="N29" i="6"/>
  <c r="AS29" i="6" s="1"/>
  <c r="BG28" i="6"/>
  <c r="V28" i="6"/>
  <c r="BA28" i="6" s="1"/>
  <c r="U28" i="6"/>
  <c r="AZ28" i="6" s="1"/>
  <c r="T28" i="6"/>
  <c r="AY28" i="6" s="1"/>
  <c r="S28" i="6"/>
  <c r="AX28" i="6" s="1"/>
  <c r="Q28" i="6"/>
  <c r="AV28" i="6" s="1"/>
  <c r="P28" i="6"/>
  <c r="AU28" i="6" s="1"/>
  <c r="O28" i="6"/>
  <c r="AT28" i="6" s="1"/>
  <c r="N28" i="6"/>
  <c r="AS28" i="6" s="1"/>
  <c r="BG27" i="6"/>
  <c r="V27" i="6"/>
  <c r="BA27" i="6" s="1"/>
  <c r="U27" i="6"/>
  <c r="AZ27" i="6" s="1"/>
  <c r="T27" i="6"/>
  <c r="AY27" i="6" s="1"/>
  <c r="S27" i="6"/>
  <c r="AX27" i="6" s="1"/>
  <c r="Q27" i="6"/>
  <c r="AV27" i="6" s="1"/>
  <c r="P27" i="6"/>
  <c r="AU27" i="6" s="1"/>
  <c r="O27" i="6"/>
  <c r="AT27" i="6" s="1"/>
  <c r="N27" i="6"/>
  <c r="AS27" i="6" s="1"/>
  <c r="BG24" i="6"/>
  <c r="V24" i="6"/>
  <c r="BA24" i="6" s="1"/>
  <c r="U24" i="6"/>
  <c r="AZ24" i="6" s="1"/>
  <c r="T24" i="6"/>
  <c r="AY24" i="6" s="1"/>
  <c r="S24" i="6"/>
  <c r="AX24" i="6" s="1"/>
  <c r="Q24" i="6"/>
  <c r="AV24" i="6" s="1"/>
  <c r="P24" i="6"/>
  <c r="AU24" i="6" s="1"/>
  <c r="AT24" i="6"/>
  <c r="N24" i="6"/>
  <c r="AS24" i="6" s="1"/>
  <c r="BG23" i="6"/>
  <c r="V23" i="6"/>
  <c r="BA23" i="6" s="1"/>
  <c r="U23" i="6"/>
  <c r="AZ23" i="6" s="1"/>
  <c r="T23" i="6"/>
  <c r="AY23" i="6" s="1"/>
  <c r="S23" i="6"/>
  <c r="AX23" i="6" s="1"/>
  <c r="Q23" i="6"/>
  <c r="AV23" i="6" s="1"/>
  <c r="P23" i="6"/>
  <c r="AU23" i="6" s="1"/>
  <c r="O23" i="6"/>
  <c r="AT23" i="6" s="1"/>
  <c r="N23" i="6"/>
  <c r="AS23" i="6" s="1"/>
  <c r="BG22" i="6"/>
  <c r="V22" i="6"/>
  <c r="BA22" i="6" s="1"/>
  <c r="U22" i="6"/>
  <c r="AZ22" i="6" s="1"/>
  <c r="T22" i="6"/>
  <c r="AY22" i="6" s="1"/>
  <c r="S22" i="6"/>
  <c r="AX22" i="6" s="1"/>
  <c r="Q22" i="6"/>
  <c r="AV22" i="6" s="1"/>
  <c r="P22" i="6"/>
  <c r="AU22" i="6" s="1"/>
  <c r="O22" i="6"/>
  <c r="AT22" i="6" s="1"/>
  <c r="N22" i="6"/>
  <c r="AS22" i="6" s="1"/>
  <c r="BG21" i="6"/>
  <c r="V21" i="6"/>
  <c r="BA21" i="6" s="1"/>
  <c r="U21" i="6"/>
  <c r="AZ21" i="6" s="1"/>
  <c r="T21" i="6"/>
  <c r="AY21" i="6" s="1"/>
  <c r="S21" i="6"/>
  <c r="AX21" i="6" s="1"/>
  <c r="Q21" i="6"/>
  <c r="AV21" i="6" s="1"/>
  <c r="P21" i="6"/>
  <c r="AU21" i="6" s="1"/>
  <c r="O21" i="6"/>
  <c r="AT21" i="6" s="1"/>
  <c r="N21" i="6"/>
  <c r="AS21" i="6" s="1"/>
  <c r="BG20" i="6"/>
  <c r="V20" i="6"/>
  <c r="BA20" i="6" s="1"/>
  <c r="U20" i="6"/>
  <c r="AZ20" i="6" s="1"/>
  <c r="T20" i="6"/>
  <c r="AY20" i="6" s="1"/>
  <c r="S20" i="6"/>
  <c r="AX20" i="6" s="1"/>
  <c r="Q20" i="6"/>
  <c r="AV20" i="6" s="1"/>
  <c r="P20" i="6"/>
  <c r="AU20" i="6" s="1"/>
  <c r="O20" i="6"/>
  <c r="AT20" i="6" s="1"/>
  <c r="N20" i="6"/>
  <c r="AS20" i="6" s="1"/>
  <c r="BG19" i="6"/>
  <c r="V19" i="6"/>
  <c r="BA19" i="6" s="1"/>
  <c r="U19" i="6"/>
  <c r="AZ19" i="6" s="1"/>
  <c r="T19" i="6"/>
  <c r="AY19" i="6" s="1"/>
  <c r="S19" i="6"/>
  <c r="AX19" i="6" s="1"/>
  <c r="Q19" i="6"/>
  <c r="AV19" i="6" s="1"/>
  <c r="P19" i="6"/>
  <c r="AU19" i="6" s="1"/>
  <c r="O19" i="6"/>
  <c r="AT19" i="6" s="1"/>
  <c r="N19" i="6"/>
  <c r="AS19" i="6" s="1"/>
  <c r="BG18" i="6"/>
  <c r="V18" i="6"/>
  <c r="BA18" i="6" s="1"/>
  <c r="U18" i="6"/>
  <c r="AZ18" i="6" s="1"/>
  <c r="T18" i="6"/>
  <c r="AY18" i="6" s="1"/>
  <c r="S18" i="6"/>
  <c r="AX18" i="6" s="1"/>
  <c r="Q18" i="6"/>
  <c r="AV18" i="6" s="1"/>
  <c r="P18" i="6"/>
  <c r="AU18" i="6" s="1"/>
  <c r="O18" i="6"/>
  <c r="AT18" i="6" s="1"/>
  <c r="N18" i="6"/>
  <c r="AS18" i="6" s="1"/>
  <c r="BG17" i="6"/>
  <c r="V17" i="6"/>
  <c r="BA17" i="6" s="1"/>
  <c r="U17" i="6"/>
  <c r="AZ17" i="6" s="1"/>
  <c r="T17" i="6"/>
  <c r="AY17" i="6" s="1"/>
  <c r="S17" i="6"/>
  <c r="AX17" i="6" s="1"/>
  <c r="Q17" i="6"/>
  <c r="AV17" i="6" s="1"/>
  <c r="P17" i="6"/>
  <c r="AU17" i="6" s="1"/>
  <c r="O17" i="6"/>
  <c r="AT17" i="6" s="1"/>
  <c r="N17" i="6"/>
  <c r="AS17" i="6" s="1"/>
  <c r="BG16" i="6"/>
  <c r="V16" i="6"/>
  <c r="BA16" i="6" s="1"/>
  <c r="U16" i="6"/>
  <c r="AZ16" i="6" s="1"/>
  <c r="T16" i="6"/>
  <c r="AY16" i="6" s="1"/>
  <c r="S16" i="6"/>
  <c r="AX16" i="6" s="1"/>
  <c r="Q16" i="6"/>
  <c r="AV16" i="6" s="1"/>
  <c r="P16" i="6"/>
  <c r="AU16" i="6" s="1"/>
  <c r="O16" i="6"/>
  <c r="AT16" i="6" s="1"/>
  <c r="N16" i="6"/>
  <c r="AS16" i="6" s="1"/>
  <c r="BG15" i="6"/>
  <c r="V15" i="6"/>
  <c r="BA15" i="6" s="1"/>
  <c r="U15" i="6"/>
  <c r="AZ15" i="6" s="1"/>
  <c r="T15" i="6"/>
  <c r="AY15" i="6" s="1"/>
  <c r="S15" i="6"/>
  <c r="AX15" i="6" s="1"/>
  <c r="Q15" i="6"/>
  <c r="AV15" i="6" s="1"/>
  <c r="P15" i="6"/>
  <c r="AU15" i="6" s="1"/>
  <c r="O15" i="6"/>
  <c r="AT15" i="6" s="1"/>
  <c r="N15" i="6"/>
  <c r="AS15" i="6" s="1"/>
  <c r="BG14" i="6"/>
  <c r="V14" i="6"/>
  <c r="BA14" i="6" s="1"/>
  <c r="U14" i="6"/>
  <c r="AZ14" i="6" s="1"/>
  <c r="T14" i="6"/>
  <c r="AY14" i="6" s="1"/>
  <c r="S14" i="6"/>
  <c r="AX14" i="6" s="1"/>
  <c r="Q14" i="6"/>
  <c r="AV14" i="6" s="1"/>
  <c r="P14" i="6"/>
  <c r="AU14" i="6" s="1"/>
  <c r="O14" i="6"/>
  <c r="AT14" i="6" s="1"/>
  <c r="N14" i="6"/>
  <c r="AS14" i="6" s="1"/>
  <c r="BG13" i="6"/>
  <c r="V13" i="6"/>
  <c r="BA13" i="6" s="1"/>
  <c r="U13" i="6"/>
  <c r="AZ13" i="6" s="1"/>
  <c r="T13" i="6"/>
  <c r="AY13" i="6" s="1"/>
  <c r="S13" i="6"/>
  <c r="AX13" i="6" s="1"/>
  <c r="Q13" i="6"/>
  <c r="AV13" i="6" s="1"/>
  <c r="P13" i="6"/>
  <c r="AU13" i="6" s="1"/>
  <c r="O13" i="6"/>
  <c r="AT13" i="6" s="1"/>
  <c r="N13" i="6"/>
  <c r="AS13" i="6" s="1"/>
  <c r="BG12" i="6"/>
  <c r="V12" i="6"/>
  <c r="BA12" i="6" s="1"/>
  <c r="U12" i="6"/>
  <c r="AZ12" i="6" s="1"/>
  <c r="T12" i="6"/>
  <c r="AY12" i="6" s="1"/>
  <c r="S12" i="6"/>
  <c r="AX12" i="6" s="1"/>
  <c r="Q12" i="6"/>
  <c r="AV12" i="6" s="1"/>
  <c r="P12" i="6"/>
  <c r="AU12" i="6" s="1"/>
  <c r="O12" i="6"/>
  <c r="AT12" i="6" s="1"/>
  <c r="N12" i="6"/>
  <c r="AS12" i="6" s="1"/>
  <c r="BG11" i="6"/>
  <c r="V11" i="6"/>
  <c r="BA11" i="6" s="1"/>
  <c r="U11" i="6"/>
  <c r="AZ11" i="6" s="1"/>
  <c r="T11" i="6"/>
  <c r="AY11" i="6" s="1"/>
  <c r="S11" i="6"/>
  <c r="AX11" i="6" s="1"/>
  <c r="Q11" i="6"/>
  <c r="AV11" i="6" s="1"/>
  <c r="P11" i="6"/>
  <c r="AU11" i="6" s="1"/>
  <c r="O11" i="6"/>
  <c r="AT11" i="6" s="1"/>
  <c r="N11" i="6"/>
  <c r="AS11" i="6" s="1"/>
  <c r="BG10" i="6"/>
  <c r="V10" i="6"/>
  <c r="BA10" i="6" s="1"/>
  <c r="U10" i="6"/>
  <c r="AZ10" i="6" s="1"/>
  <c r="T10" i="6"/>
  <c r="AY10" i="6" s="1"/>
  <c r="S10" i="6"/>
  <c r="AX10" i="6" s="1"/>
  <c r="Q10" i="6"/>
  <c r="AV10" i="6" s="1"/>
  <c r="P10" i="6"/>
  <c r="AU10" i="6" s="1"/>
  <c r="O10" i="6"/>
  <c r="AT10" i="6" s="1"/>
  <c r="N10" i="6"/>
  <c r="AS10" i="6" s="1"/>
  <c r="BG9" i="6"/>
  <c r="V9" i="6"/>
  <c r="BA9" i="6" s="1"/>
  <c r="U9" i="6"/>
  <c r="AZ9" i="6" s="1"/>
  <c r="T9" i="6"/>
  <c r="AY9" i="6" s="1"/>
  <c r="S9" i="6"/>
  <c r="AX9" i="6" s="1"/>
  <c r="Q9" i="6"/>
  <c r="AV9" i="6" s="1"/>
  <c r="P9" i="6"/>
  <c r="AU9" i="6" s="1"/>
  <c r="O9" i="6"/>
  <c r="AT9" i="6" s="1"/>
  <c r="N9" i="6"/>
  <c r="AS9" i="6" s="1"/>
  <c r="BG8" i="6"/>
  <c r="V8" i="6"/>
  <c r="BA8" i="6" s="1"/>
  <c r="U8" i="6"/>
  <c r="AZ8" i="6" s="1"/>
  <c r="T8" i="6"/>
  <c r="AY8" i="6" s="1"/>
  <c r="S8" i="6"/>
  <c r="AX8" i="6" s="1"/>
  <c r="Q8" i="6"/>
  <c r="AV8" i="6" s="1"/>
  <c r="P8" i="6"/>
  <c r="AU8" i="6" s="1"/>
  <c r="O8" i="6"/>
  <c r="AT8" i="6" s="1"/>
  <c r="N8" i="6"/>
  <c r="AS8" i="6" s="1"/>
  <c r="BG7" i="6"/>
  <c r="V7" i="6"/>
  <c r="BA7" i="6" s="1"/>
  <c r="U7" i="6"/>
  <c r="AZ7" i="6" s="1"/>
  <c r="T7" i="6"/>
  <c r="AY7" i="6" s="1"/>
  <c r="S7" i="6"/>
  <c r="AX7" i="6" s="1"/>
  <c r="Q7" i="6"/>
  <c r="AV7" i="6" s="1"/>
  <c r="P7" i="6"/>
  <c r="AU7" i="6" s="1"/>
  <c r="O7" i="6"/>
  <c r="AT7" i="6" s="1"/>
  <c r="N7" i="6"/>
  <c r="AS7" i="6" s="1"/>
  <c r="BG6" i="6"/>
  <c r="V6" i="6"/>
  <c r="BA6" i="6" s="1"/>
  <c r="U6" i="6"/>
  <c r="AZ6" i="6" s="1"/>
  <c r="T6" i="6"/>
  <c r="AY6" i="6" s="1"/>
  <c r="S6" i="6"/>
  <c r="AX6" i="6" s="1"/>
  <c r="Q6" i="6"/>
  <c r="AV6" i="6" s="1"/>
  <c r="P6" i="6"/>
  <c r="AU6" i="6" s="1"/>
  <c r="O6" i="6"/>
  <c r="AT6" i="6" s="1"/>
  <c r="N6" i="6"/>
  <c r="AS6" i="6" s="1"/>
  <c r="BG5" i="6"/>
  <c r="Z5" i="6"/>
  <c r="Y5" i="6"/>
  <c r="X5" i="6"/>
  <c r="W5" i="6"/>
  <c r="V5" i="6"/>
  <c r="BA5" i="6" s="1"/>
  <c r="U5" i="6"/>
  <c r="AZ5" i="6" s="1"/>
  <c r="T5" i="6"/>
  <c r="AY5" i="6" s="1"/>
  <c r="S5" i="6"/>
  <c r="AX5" i="6" s="1"/>
  <c r="Q5" i="6"/>
  <c r="AV5" i="6" s="1"/>
  <c r="P5" i="6"/>
  <c r="AU5" i="6" s="1"/>
  <c r="O5" i="6"/>
  <c r="AT5" i="6" s="1"/>
  <c r="N5" i="6"/>
  <c r="AS5" i="6" s="1"/>
  <c r="BG4" i="6"/>
  <c r="V4" i="6"/>
  <c r="BA4" i="6" s="1"/>
  <c r="U4" i="6"/>
  <c r="AZ4" i="6" s="1"/>
  <c r="T4" i="6"/>
  <c r="AY4" i="6" s="1"/>
  <c r="S4" i="6"/>
  <c r="AX4" i="6" s="1"/>
  <c r="Q4" i="6"/>
  <c r="AV4" i="6" s="1"/>
  <c r="P4" i="6"/>
  <c r="AU4" i="6" s="1"/>
  <c r="O4" i="6"/>
  <c r="AT4" i="6" s="1"/>
  <c r="N4" i="6"/>
  <c r="AS4" i="6" s="1"/>
  <c r="BG3" i="6"/>
  <c r="V3" i="6"/>
  <c r="BA3" i="6" s="1"/>
  <c r="U3" i="6"/>
  <c r="AZ3" i="6" s="1"/>
  <c r="T3" i="6"/>
  <c r="AY3" i="6" s="1"/>
  <c r="S3" i="6"/>
  <c r="AX3" i="6" s="1"/>
  <c r="Q3" i="6"/>
  <c r="AV3" i="6" s="1"/>
  <c r="P3" i="6"/>
  <c r="AU3" i="6" s="1"/>
  <c r="O3" i="6"/>
  <c r="AT3" i="6" s="1"/>
  <c r="N3" i="6"/>
  <c r="AS3" i="6" s="1"/>
  <c r="A8" i="5"/>
  <c r="F21" i="1" s="1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5" i="4"/>
  <c r="C103" i="4"/>
  <c r="C102" i="4"/>
  <c r="C101" i="4"/>
  <c r="C96" i="4"/>
  <c r="C95" i="4"/>
  <c r="C93" i="4"/>
  <c r="C92" i="4"/>
  <c r="C91" i="4"/>
  <c r="C90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4" i="4"/>
  <c r="C73" i="4"/>
  <c r="C72" i="4"/>
  <c r="C71" i="4"/>
  <c r="C70" i="4"/>
  <c r="C68" i="4"/>
  <c r="C67" i="4"/>
  <c r="C66" i="4"/>
  <c r="AC144" i="1"/>
  <c r="L144" i="1"/>
  <c r="K144" i="1"/>
  <c r="M144" i="1" s="1"/>
  <c r="I144" i="1"/>
  <c r="AC143" i="1"/>
  <c r="L143" i="1"/>
  <c r="K143" i="1"/>
  <c r="M143" i="1" s="1"/>
  <c r="I143" i="1"/>
  <c r="AC142" i="1"/>
  <c r="L142" i="1"/>
  <c r="K142" i="1"/>
  <c r="M142" i="1" s="1"/>
  <c r="I142" i="1"/>
  <c r="AC141" i="1"/>
  <c r="L141" i="1"/>
  <c r="K141" i="1"/>
  <c r="M141" i="1" s="1"/>
  <c r="I141" i="1"/>
  <c r="AC140" i="1"/>
  <c r="L140" i="1"/>
  <c r="K140" i="1"/>
  <c r="M140" i="1" s="1"/>
  <c r="I140" i="1"/>
  <c r="AC139" i="1"/>
  <c r="L139" i="1"/>
  <c r="K139" i="1"/>
  <c r="M139" i="1" s="1"/>
  <c r="I139" i="1"/>
  <c r="AC138" i="1"/>
  <c r="L138" i="1"/>
  <c r="K138" i="1"/>
  <c r="M138" i="1" s="1"/>
  <c r="I138" i="1"/>
  <c r="AC137" i="1"/>
  <c r="L137" i="1"/>
  <c r="K137" i="1"/>
  <c r="M137" i="1" s="1"/>
  <c r="I137" i="1"/>
  <c r="AC136" i="1"/>
  <c r="L136" i="1"/>
  <c r="K136" i="1"/>
  <c r="M136" i="1" s="1"/>
  <c r="I136" i="1"/>
  <c r="AC135" i="1"/>
  <c r="L135" i="1"/>
  <c r="K135" i="1"/>
  <c r="M135" i="1" s="1"/>
  <c r="I135" i="1"/>
  <c r="AC134" i="1"/>
  <c r="L134" i="1"/>
  <c r="K134" i="1"/>
  <c r="M134" i="1" s="1"/>
  <c r="I134" i="1"/>
  <c r="AC133" i="1"/>
  <c r="L133" i="1"/>
  <c r="K133" i="1"/>
  <c r="M133" i="1" s="1"/>
  <c r="I133" i="1"/>
  <c r="AC132" i="1"/>
  <c r="L132" i="1"/>
  <c r="K132" i="1"/>
  <c r="M132" i="1" s="1"/>
  <c r="I132" i="1"/>
  <c r="AC131" i="1"/>
  <c r="L131" i="1"/>
  <c r="K131" i="1"/>
  <c r="M131" i="1" s="1"/>
  <c r="I131" i="1"/>
  <c r="AC130" i="1"/>
  <c r="L130" i="1"/>
  <c r="K130" i="1"/>
  <c r="M130" i="1" s="1"/>
  <c r="I130" i="1"/>
  <c r="AC129" i="1"/>
  <c r="L129" i="1"/>
  <c r="K129" i="1"/>
  <c r="M129" i="1" s="1"/>
  <c r="I129" i="1"/>
  <c r="AC128" i="1"/>
  <c r="L128" i="1"/>
  <c r="K128" i="1"/>
  <c r="M128" i="1" s="1"/>
  <c r="I128" i="1"/>
  <c r="AC127" i="1"/>
  <c r="L127" i="1"/>
  <c r="K127" i="1"/>
  <c r="M127" i="1" s="1"/>
  <c r="I127" i="1"/>
  <c r="AC126" i="1"/>
  <c r="L126" i="1"/>
  <c r="K126" i="1"/>
  <c r="M126" i="1" s="1"/>
  <c r="I126" i="1"/>
  <c r="AC125" i="1"/>
  <c r="L125" i="1"/>
  <c r="K125" i="1"/>
  <c r="M125" i="1" s="1"/>
  <c r="I125" i="1"/>
  <c r="AC124" i="1"/>
  <c r="L124" i="1"/>
  <c r="K124" i="1"/>
  <c r="M124" i="1" s="1"/>
  <c r="I124" i="1"/>
  <c r="AC123" i="1"/>
  <c r="L123" i="1"/>
  <c r="K123" i="1"/>
  <c r="M123" i="1" s="1"/>
  <c r="I123" i="1"/>
  <c r="AC122" i="1"/>
  <c r="L122" i="1"/>
  <c r="K122" i="1"/>
  <c r="M122" i="1" s="1"/>
  <c r="I122" i="1"/>
  <c r="AC121" i="1"/>
  <c r="L121" i="1"/>
  <c r="K121" i="1"/>
  <c r="M121" i="1" s="1"/>
  <c r="I121" i="1"/>
  <c r="AC120" i="1"/>
  <c r="L120" i="1"/>
  <c r="K120" i="1"/>
  <c r="M120" i="1" s="1"/>
  <c r="I120" i="1"/>
  <c r="AC119" i="1"/>
  <c r="L119" i="1"/>
  <c r="K119" i="1"/>
  <c r="M119" i="1" s="1"/>
  <c r="I119" i="1"/>
  <c r="AC118" i="1"/>
  <c r="L118" i="1"/>
  <c r="K118" i="1"/>
  <c r="M118" i="1" s="1"/>
  <c r="I118" i="1"/>
  <c r="AC117" i="1"/>
  <c r="L117" i="1"/>
  <c r="K117" i="1"/>
  <c r="M117" i="1" s="1"/>
  <c r="I117" i="1"/>
  <c r="AC116" i="1"/>
  <c r="L116" i="1"/>
  <c r="K116" i="1"/>
  <c r="M116" i="1" s="1"/>
  <c r="I116" i="1"/>
  <c r="AC115" i="1"/>
  <c r="L115" i="1"/>
  <c r="K115" i="1"/>
  <c r="M115" i="1" s="1"/>
  <c r="I115" i="1"/>
  <c r="AC114" i="1"/>
  <c r="L114" i="1"/>
  <c r="K114" i="1"/>
  <c r="M114" i="1" s="1"/>
  <c r="I114" i="1"/>
  <c r="AC113" i="1"/>
  <c r="L113" i="1"/>
  <c r="K113" i="1"/>
  <c r="M113" i="1" s="1"/>
  <c r="I113" i="1"/>
  <c r="AC112" i="1"/>
  <c r="L112" i="1"/>
  <c r="K112" i="1"/>
  <c r="M112" i="1" s="1"/>
  <c r="I112" i="1"/>
  <c r="AC111" i="1"/>
  <c r="L111" i="1"/>
  <c r="K111" i="1"/>
  <c r="M111" i="1" s="1"/>
  <c r="I111" i="1"/>
  <c r="AC110" i="1"/>
  <c r="L110" i="1"/>
  <c r="K110" i="1"/>
  <c r="M110" i="1" s="1"/>
  <c r="I110" i="1"/>
  <c r="AC109" i="1"/>
  <c r="L109" i="1"/>
  <c r="K109" i="1"/>
  <c r="M109" i="1" s="1"/>
  <c r="I109" i="1"/>
  <c r="AC108" i="1"/>
  <c r="L108" i="1"/>
  <c r="K108" i="1"/>
  <c r="M108" i="1" s="1"/>
  <c r="I108" i="1"/>
  <c r="AC107" i="1"/>
  <c r="L107" i="1"/>
  <c r="K107" i="1"/>
  <c r="M107" i="1" s="1"/>
  <c r="I107" i="1"/>
  <c r="AC106" i="1"/>
  <c r="L106" i="1"/>
  <c r="K106" i="1"/>
  <c r="M106" i="1" s="1"/>
  <c r="I106" i="1"/>
  <c r="AC105" i="1"/>
  <c r="L105" i="1"/>
  <c r="K105" i="1"/>
  <c r="M105" i="1" s="1"/>
  <c r="I105" i="1"/>
  <c r="AC104" i="1"/>
  <c r="L104" i="1"/>
  <c r="K104" i="1"/>
  <c r="M104" i="1" s="1"/>
  <c r="I104" i="1"/>
  <c r="AC103" i="1"/>
  <c r="L103" i="1"/>
  <c r="K103" i="1"/>
  <c r="M103" i="1" s="1"/>
  <c r="I103" i="1"/>
  <c r="AC102" i="1"/>
  <c r="L102" i="1"/>
  <c r="K102" i="1"/>
  <c r="M102" i="1" s="1"/>
  <c r="I102" i="1"/>
  <c r="AC101" i="1"/>
  <c r="L101" i="1"/>
  <c r="K101" i="1"/>
  <c r="M101" i="1" s="1"/>
  <c r="I101" i="1"/>
  <c r="AC100" i="1"/>
  <c r="L100" i="1"/>
  <c r="K100" i="1"/>
  <c r="M100" i="1" s="1"/>
  <c r="I100" i="1"/>
  <c r="AC99" i="1"/>
  <c r="L99" i="1"/>
  <c r="K99" i="1"/>
  <c r="M99" i="1" s="1"/>
  <c r="I99" i="1"/>
  <c r="AC98" i="1"/>
  <c r="L98" i="1"/>
  <c r="K98" i="1"/>
  <c r="M98" i="1" s="1"/>
  <c r="I98" i="1"/>
  <c r="AC97" i="1"/>
  <c r="L97" i="1"/>
  <c r="K97" i="1"/>
  <c r="M97" i="1" s="1"/>
  <c r="I97" i="1"/>
  <c r="AC96" i="1"/>
  <c r="L96" i="1"/>
  <c r="K96" i="1"/>
  <c r="M96" i="1" s="1"/>
  <c r="I96" i="1"/>
  <c r="AC95" i="1"/>
  <c r="L95" i="1"/>
  <c r="K95" i="1"/>
  <c r="M95" i="1" s="1"/>
  <c r="I95" i="1"/>
  <c r="AC94" i="1"/>
  <c r="L94" i="1"/>
  <c r="K94" i="1"/>
  <c r="M94" i="1" s="1"/>
  <c r="I94" i="1"/>
  <c r="AC93" i="1"/>
  <c r="L93" i="1"/>
  <c r="K93" i="1"/>
  <c r="M93" i="1" s="1"/>
  <c r="I93" i="1"/>
  <c r="AC92" i="1"/>
  <c r="L92" i="1"/>
  <c r="K92" i="1"/>
  <c r="M92" i="1" s="1"/>
  <c r="I92" i="1"/>
  <c r="AC91" i="1"/>
  <c r="L91" i="1"/>
  <c r="K91" i="1"/>
  <c r="M91" i="1" s="1"/>
  <c r="I91" i="1"/>
  <c r="AC90" i="1"/>
  <c r="L90" i="1"/>
  <c r="K90" i="1"/>
  <c r="M90" i="1" s="1"/>
  <c r="I90" i="1"/>
  <c r="AC89" i="1"/>
  <c r="L89" i="1"/>
  <c r="K89" i="1"/>
  <c r="M89" i="1" s="1"/>
  <c r="I89" i="1"/>
  <c r="AC88" i="1"/>
  <c r="L88" i="1"/>
  <c r="K88" i="1"/>
  <c r="M88" i="1" s="1"/>
  <c r="I88" i="1"/>
  <c r="AC87" i="1"/>
  <c r="L87" i="1"/>
  <c r="K87" i="1"/>
  <c r="M87" i="1" s="1"/>
  <c r="I87" i="1"/>
  <c r="AC86" i="1"/>
  <c r="L86" i="1"/>
  <c r="K86" i="1"/>
  <c r="M86" i="1" s="1"/>
  <c r="I86" i="1"/>
  <c r="AC85" i="1"/>
  <c r="L85" i="1"/>
  <c r="K85" i="1"/>
  <c r="M85" i="1" s="1"/>
  <c r="I85" i="1"/>
  <c r="AC84" i="1"/>
  <c r="L84" i="1"/>
  <c r="K84" i="1"/>
  <c r="M84" i="1" s="1"/>
  <c r="I84" i="1"/>
  <c r="AC83" i="1"/>
  <c r="L83" i="1"/>
  <c r="K83" i="1"/>
  <c r="M83" i="1" s="1"/>
  <c r="I83" i="1"/>
  <c r="AC82" i="1"/>
  <c r="L82" i="1"/>
  <c r="K82" i="1"/>
  <c r="M82" i="1" s="1"/>
  <c r="I82" i="1"/>
  <c r="AC81" i="1"/>
  <c r="L81" i="1"/>
  <c r="K81" i="1"/>
  <c r="M81" i="1" s="1"/>
  <c r="I81" i="1"/>
  <c r="AC80" i="1"/>
  <c r="L80" i="1"/>
  <c r="K80" i="1"/>
  <c r="M80" i="1" s="1"/>
  <c r="I80" i="1"/>
  <c r="AC79" i="1"/>
  <c r="L79" i="1"/>
  <c r="K79" i="1"/>
  <c r="M79" i="1" s="1"/>
  <c r="I79" i="1"/>
  <c r="AC78" i="1"/>
  <c r="L78" i="1"/>
  <c r="K78" i="1"/>
  <c r="M78" i="1" s="1"/>
  <c r="I78" i="1"/>
  <c r="AC77" i="1"/>
  <c r="L77" i="1"/>
  <c r="K77" i="1"/>
  <c r="M77" i="1" s="1"/>
  <c r="I77" i="1"/>
  <c r="AC76" i="1"/>
  <c r="L76" i="1"/>
  <c r="K76" i="1"/>
  <c r="M76" i="1" s="1"/>
  <c r="I76" i="1"/>
  <c r="AC75" i="1"/>
  <c r="L75" i="1"/>
  <c r="K75" i="1"/>
  <c r="M75" i="1" s="1"/>
  <c r="I75" i="1"/>
  <c r="AC74" i="1"/>
  <c r="L74" i="1"/>
  <c r="K74" i="1"/>
  <c r="M74" i="1" s="1"/>
  <c r="I74" i="1"/>
  <c r="AC73" i="1"/>
  <c r="L73" i="1"/>
  <c r="K73" i="1"/>
  <c r="M73" i="1" s="1"/>
  <c r="I73" i="1"/>
  <c r="AC72" i="1"/>
  <c r="L72" i="1"/>
  <c r="K72" i="1"/>
  <c r="M72" i="1" s="1"/>
  <c r="I72" i="1"/>
  <c r="AC71" i="1"/>
  <c r="L71" i="1"/>
  <c r="K71" i="1"/>
  <c r="M71" i="1" s="1"/>
  <c r="I71" i="1"/>
  <c r="AC70" i="1"/>
  <c r="L70" i="1"/>
  <c r="K70" i="1"/>
  <c r="M70" i="1" s="1"/>
  <c r="I70" i="1"/>
  <c r="AC69" i="1"/>
  <c r="L69" i="1"/>
  <c r="K69" i="1"/>
  <c r="M69" i="1" s="1"/>
  <c r="I69" i="1"/>
  <c r="AC68" i="1"/>
  <c r="L68" i="1"/>
  <c r="K68" i="1"/>
  <c r="M68" i="1" s="1"/>
  <c r="I68" i="1"/>
  <c r="AC67" i="1"/>
  <c r="L67" i="1"/>
  <c r="K67" i="1"/>
  <c r="M67" i="1" s="1"/>
  <c r="I67" i="1"/>
  <c r="AC66" i="1"/>
  <c r="L66" i="1"/>
  <c r="K66" i="1"/>
  <c r="M66" i="1" s="1"/>
  <c r="I66" i="1"/>
  <c r="AC65" i="1"/>
  <c r="L65" i="1"/>
  <c r="K65" i="1"/>
  <c r="M65" i="1" s="1"/>
  <c r="I65" i="1"/>
  <c r="AC64" i="1"/>
  <c r="L64" i="1"/>
  <c r="K64" i="1"/>
  <c r="M64" i="1" s="1"/>
  <c r="I64" i="1"/>
  <c r="AC63" i="1"/>
  <c r="L63" i="1"/>
  <c r="K63" i="1"/>
  <c r="M63" i="1" s="1"/>
  <c r="I63" i="1"/>
  <c r="AC62" i="1"/>
  <c r="L62" i="1"/>
  <c r="K62" i="1"/>
  <c r="M62" i="1" s="1"/>
  <c r="I62" i="1"/>
  <c r="AC61" i="1"/>
  <c r="L61" i="1"/>
  <c r="K61" i="1"/>
  <c r="M61" i="1" s="1"/>
  <c r="I61" i="1"/>
  <c r="AC60" i="1"/>
  <c r="L60" i="1"/>
  <c r="K60" i="1"/>
  <c r="M60" i="1" s="1"/>
  <c r="I60" i="1"/>
  <c r="AC59" i="1"/>
  <c r="L59" i="1"/>
  <c r="K59" i="1"/>
  <c r="M59" i="1" s="1"/>
  <c r="I59" i="1"/>
  <c r="AC58" i="1"/>
  <c r="L58" i="1"/>
  <c r="K58" i="1"/>
  <c r="M58" i="1" s="1"/>
  <c r="I58" i="1"/>
  <c r="AC57" i="1"/>
  <c r="L57" i="1"/>
  <c r="K57" i="1"/>
  <c r="M57" i="1" s="1"/>
  <c r="I57" i="1"/>
  <c r="AC56" i="1"/>
  <c r="L56" i="1"/>
  <c r="K56" i="1"/>
  <c r="M56" i="1" s="1"/>
  <c r="I56" i="1"/>
  <c r="AC55" i="1"/>
  <c r="L55" i="1"/>
  <c r="K55" i="1"/>
  <c r="M55" i="1" s="1"/>
  <c r="I55" i="1"/>
  <c r="AC54" i="1"/>
  <c r="L54" i="1"/>
  <c r="K54" i="1"/>
  <c r="M54" i="1" s="1"/>
  <c r="I54" i="1"/>
  <c r="AC53" i="1"/>
  <c r="L53" i="1"/>
  <c r="K53" i="1"/>
  <c r="M53" i="1" s="1"/>
  <c r="I53" i="1"/>
  <c r="AC52" i="1"/>
  <c r="L52" i="1"/>
  <c r="K52" i="1"/>
  <c r="M52" i="1" s="1"/>
  <c r="I52" i="1"/>
  <c r="AC51" i="1"/>
  <c r="L51" i="1"/>
  <c r="K51" i="1"/>
  <c r="M51" i="1" s="1"/>
  <c r="I51" i="1"/>
  <c r="AC50" i="1"/>
  <c r="L50" i="1"/>
  <c r="K50" i="1"/>
  <c r="M50" i="1" s="1"/>
  <c r="I50" i="1"/>
  <c r="AC49" i="1"/>
  <c r="L49" i="1"/>
  <c r="K49" i="1"/>
  <c r="M49" i="1" s="1"/>
  <c r="I49" i="1"/>
  <c r="AC48" i="1"/>
  <c r="L48" i="1"/>
  <c r="K48" i="1"/>
  <c r="M48" i="1" s="1"/>
  <c r="I48" i="1"/>
  <c r="AC47" i="1"/>
  <c r="L47" i="1"/>
  <c r="K47" i="1"/>
  <c r="M47" i="1" s="1"/>
  <c r="I47" i="1"/>
  <c r="AC46" i="1"/>
  <c r="L46" i="1"/>
  <c r="K46" i="1"/>
  <c r="M46" i="1" s="1"/>
  <c r="I46" i="1"/>
  <c r="AC45" i="1"/>
  <c r="L45" i="1"/>
  <c r="K45" i="1"/>
  <c r="M45" i="1" s="1"/>
  <c r="I45" i="1"/>
  <c r="AC44" i="1"/>
  <c r="L44" i="1"/>
  <c r="K44" i="1"/>
  <c r="M44" i="1" s="1"/>
  <c r="I44" i="1"/>
  <c r="AC43" i="1"/>
  <c r="L43" i="1"/>
  <c r="K43" i="1"/>
  <c r="M43" i="1" s="1"/>
  <c r="I43" i="1"/>
  <c r="AC42" i="1"/>
  <c r="L42" i="1"/>
  <c r="K42" i="1"/>
  <c r="M42" i="1" s="1"/>
  <c r="I42" i="1"/>
  <c r="AC41" i="1"/>
  <c r="L41" i="1"/>
  <c r="K41" i="1"/>
  <c r="M41" i="1" s="1"/>
  <c r="I41" i="1"/>
  <c r="AC40" i="1"/>
  <c r="L40" i="1"/>
  <c r="K40" i="1"/>
  <c r="M40" i="1" s="1"/>
  <c r="I40" i="1"/>
  <c r="AC39" i="1"/>
  <c r="L39" i="1"/>
  <c r="K39" i="1"/>
  <c r="M39" i="1" s="1"/>
  <c r="I39" i="1"/>
  <c r="AC38" i="1"/>
  <c r="L38" i="1"/>
  <c r="K38" i="1"/>
  <c r="M38" i="1" s="1"/>
  <c r="I38" i="1"/>
  <c r="AC37" i="1"/>
  <c r="L37" i="1"/>
  <c r="K37" i="1"/>
  <c r="M37" i="1" s="1"/>
  <c r="I37" i="1"/>
  <c r="AC36" i="1"/>
  <c r="L36" i="1"/>
  <c r="K36" i="1"/>
  <c r="M36" i="1" s="1"/>
  <c r="I36" i="1"/>
  <c r="AC35" i="1"/>
  <c r="L35" i="1"/>
  <c r="K35" i="1"/>
  <c r="M35" i="1" s="1"/>
  <c r="I35" i="1"/>
  <c r="AC34" i="1"/>
  <c r="L34" i="1"/>
  <c r="K34" i="1"/>
  <c r="M34" i="1" s="1"/>
  <c r="I34" i="1"/>
  <c r="AC33" i="1"/>
  <c r="L33" i="1"/>
  <c r="O32" i="1"/>
  <c r="F29" i="1"/>
  <c r="G4" i="10" l="1"/>
  <c r="G8" i="10"/>
  <c r="G3" i="10"/>
  <c r="G9" i="10"/>
  <c r="G13" i="10"/>
  <c r="G17" i="10"/>
  <c r="G21" i="10"/>
  <c r="G25" i="10"/>
  <c r="G29" i="10"/>
  <c r="G33" i="10"/>
  <c r="G37" i="10"/>
  <c r="G41" i="10"/>
  <c r="G45" i="10"/>
  <c r="G49" i="10"/>
  <c r="G12" i="10"/>
  <c r="G16" i="10"/>
  <c r="G20" i="10"/>
  <c r="G24" i="10"/>
  <c r="G28" i="10"/>
  <c r="G32" i="10"/>
  <c r="G36" i="10"/>
  <c r="G10" i="10"/>
  <c r="G14" i="10"/>
  <c r="G18" i="10"/>
  <c r="G22" i="10"/>
  <c r="G26" i="10"/>
  <c r="G30" i="10"/>
  <c r="G34" i="10"/>
  <c r="G38" i="10"/>
  <c r="G42" i="10"/>
  <c r="G46" i="10"/>
  <c r="G40" i="10"/>
  <c r="G44" i="10"/>
  <c r="G48" i="10"/>
  <c r="G52" i="10"/>
  <c r="G11" i="10"/>
  <c r="G15" i="10"/>
  <c r="G19" i="10"/>
  <c r="G23" i="10"/>
  <c r="G27" i="10"/>
  <c r="G31" i="10"/>
  <c r="G35" i="10"/>
  <c r="G39" i="10"/>
  <c r="G43" i="10"/>
  <c r="G47" i="10"/>
  <c r="G51" i="10"/>
  <c r="G7" i="10"/>
  <c r="T21" i="1"/>
  <c r="K145" i="1"/>
  <c r="L145" i="1"/>
  <c r="P18" i="1"/>
  <c r="O20" i="1"/>
  <c r="H18" i="1" s="1"/>
  <c r="G18" i="1" l="1"/>
  <c r="M145" i="1"/>
  <c r="M146" i="1" s="1"/>
</calcChain>
</file>

<file path=xl/comments1.xml><?xml version="1.0" encoding="utf-8"?>
<comments xmlns="http://schemas.openxmlformats.org/spreadsheetml/2006/main">
  <authors>
    <author/>
  </authors>
  <commentList>
    <comment ref="O21" authorId="0" shapeId="0">
      <text>
        <r>
          <rPr>
            <sz val="10"/>
            <rFont val="Arial"/>
            <family val="2"/>
            <charset val="204"/>
          </rPr>
          <t>формула для ТМ кромки</t>
        </r>
      </text>
    </comment>
    <comment ref="O32" authorId="0" shapeId="0">
      <text>
        <r>
          <rPr>
            <sz val="10"/>
            <rFont val="Arial"/>
            <family val="2"/>
            <charset val="204"/>
          </rPr>
          <t>формула для типа кромки</t>
        </r>
      </text>
    </comment>
  </commentList>
</comments>
</file>

<file path=xl/sharedStrings.xml><?xml version="1.0" encoding="utf-8"?>
<sst xmlns="http://schemas.openxmlformats.org/spreadsheetml/2006/main" count="3449" uniqueCount="1117">
  <si>
    <t xml:space="preserve">Бланк замовлення фасадів
Luxeform Acryl, Crystaline, Smartline, HPL </t>
  </si>
  <si>
    <t>з крайкуванням по периметру</t>
  </si>
  <si>
    <t>Внесіть контактну інформацію</t>
  </si>
  <si>
    <t>Замовник</t>
  </si>
  <si>
    <t>ТОВ РОСТ</t>
  </si>
  <si>
    <t>компанія, ПІБ</t>
  </si>
  <si>
    <t>менеджер (ПІБ)</t>
  </si>
  <si>
    <t>телефон</t>
  </si>
  <si>
    <t>e-mail</t>
  </si>
  <si>
    <t>знижка</t>
  </si>
  <si>
    <t>номер замовлення</t>
  </si>
  <si>
    <t>дата відправки замовлення</t>
  </si>
  <si>
    <t>дата підтвердження замовлення</t>
  </si>
  <si>
    <t>Виберіть колекцію фасадів</t>
  </si>
  <si>
    <t>Acryl</t>
  </si>
  <si>
    <t>Виберіть декор фасаду зі списку:</t>
  </si>
  <si>
    <t>Тип декора</t>
  </si>
  <si>
    <t>Враховувати структуру*</t>
  </si>
  <si>
    <r>
      <rPr>
        <b/>
        <sz val="11"/>
        <rFont val="Calibri"/>
        <family val="2"/>
        <charset val="204"/>
      </rPr>
      <t>Ціна м</t>
    </r>
    <r>
      <rPr>
        <b/>
        <vertAlign val="superscript"/>
        <sz val="11"/>
        <rFont val="Calibri"/>
        <family val="2"/>
        <charset val="204"/>
      </rPr>
      <t>2</t>
    </r>
    <r>
      <rPr>
        <b/>
        <sz val="11"/>
        <rFont val="Calibri"/>
        <family val="2"/>
        <charset val="204"/>
      </rPr>
      <t>, грн з ПДВ
 (роздрібна)</t>
    </r>
  </si>
  <si>
    <t>рекомендуемая кромка</t>
  </si>
  <si>
    <t>GL-802U AS сірий шовк 18,4  MDF HS 000U біле* FD</t>
  </si>
  <si>
    <t>Виберіть тип кромки</t>
  </si>
  <si>
    <t>Код</t>
  </si>
  <si>
    <t>Стандартна крайка 
(тільки для справки)</t>
  </si>
  <si>
    <t>Кромка в колір</t>
  </si>
  <si>
    <t>Заповніть в таблиці розміри готового фасаду** з окрайкою, кількість одиниць, тип крайкування:</t>
  </si>
  <si>
    <t>№ типів крайкування:</t>
  </si>
  <si>
    <t>Оберіть сторону ручки-профілю:</t>
  </si>
  <si>
    <r>
      <rPr>
        <b/>
        <sz val="14"/>
        <color rgb="FF767171"/>
        <rFont val="Calibri"/>
        <family val="2"/>
        <charset val="204"/>
      </rPr>
      <t xml:space="preserve">7. Оберіть сторону </t>
    </r>
    <r>
      <rPr>
        <b/>
        <u/>
        <sz val="14"/>
        <color rgb="FF767171"/>
        <rFont val="Calibri"/>
        <family val="2"/>
        <charset val="204"/>
      </rPr>
      <t xml:space="preserve">стандартних
</t>
    </r>
    <r>
      <rPr>
        <b/>
        <sz val="14"/>
        <color rgb="FF767171"/>
        <rFont val="Calibri"/>
        <family val="2"/>
        <charset val="204"/>
      </rPr>
      <t xml:space="preserve"> отворів під завіси:</t>
    </r>
  </si>
  <si>
    <t>Схема стандартних отворів та алгоритм розрахунку</t>
  </si>
  <si>
    <r>
      <rPr>
        <sz val="11"/>
        <rFont val="Calibri"/>
        <family val="2"/>
        <charset val="204"/>
      </rPr>
      <t>у стовпчику "</t>
    </r>
    <r>
      <rPr>
        <b/>
        <sz val="11"/>
        <color rgb="FFFF0000"/>
        <rFont val="Calibri"/>
        <family val="2"/>
        <charset val="204"/>
      </rPr>
      <t>Сторона отворів</t>
    </r>
    <r>
      <rPr>
        <sz val="11"/>
        <rFont val="Calibri"/>
        <family val="2"/>
        <charset val="204"/>
      </rPr>
      <t xml:space="preserve">":
Автоматично встановлюється  від 2 до 5 стандартних отворів за алгоритмом, що зображено </t>
    </r>
    <r>
      <rPr>
        <b/>
        <sz val="11"/>
        <rFont val="Calibri"/>
        <family val="2"/>
        <charset val="204"/>
      </rPr>
      <t xml:space="preserve">на кресленні справа
</t>
    </r>
    <r>
      <rPr>
        <sz val="11"/>
        <rFont val="Calibri"/>
        <family val="2"/>
        <charset val="204"/>
      </rPr>
      <t xml:space="preserve">- Зверніть увагу, що сторона отворів показана з </t>
    </r>
    <r>
      <rPr>
        <b/>
        <sz val="11"/>
        <rFont val="Calibri"/>
        <family val="2"/>
        <charset val="204"/>
      </rPr>
      <t>лицьової сторони</t>
    </r>
    <r>
      <rPr>
        <sz val="11"/>
        <rFont val="Calibri"/>
        <family val="2"/>
        <charset val="204"/>
      </rPr>
      <t xml:space="preserve"> фасадів!
- Перевірте, </t>
    </r>
    <r>
      <rPr>
        <b/>
        <sz val="11"/>
        <rFont val="Calibri"/>
        <family val="2"/>
        <charset val="204"/>
      </rPr>
      <t>чи не вибрані отвори по меншій стороні</t>
    </r>
    <r>
      <rPr>
        <sz val="11"/>
        <rFont val="Calibri"/>
        <family val="2"/>
        <charset val="204"/>
      </rPr>
      <t xml:space="preserve"> фасаду?</t>
    </r>
  </si>
  <si>
    <t>Виберіть вид упаковки зі списку</t>
  </si>
  <si>
    <r>
      <rPr>
        <b/>
        <sz val="11"/>
        <rFont val="Calibri"/>
        <family val="2"/>
        <charset val="204"/>
      </rPr>
      <t>Вартість, грн/м</t>
    </r>
    <r>
      <rPr>
        <b/>
        <vertAlign val="superscript"/>
        <sz val="11"/>
        <rFont val="Calibri"/>
        <family val="2"/>
        <charset val="204"/>
      </rPr>
      <t>2</t>
    </r>
    <r>
      <rPr>
        <b/>
        <sz val="11"/>
        <rFont val="Calibri"/>
        <family val="2"/>
        <charset val="204"/>
      </rPr>
      <t xml:space="preserve"> з ПДВ</t>
    </r>
  </si>
  <si>
    <t>Сума, грн</t>
  </si>
  <si>
    <t>Звичайна упаковка</t>
  </si>
  <si>
    <t>№ п/п</t>
  </si>
  <si>
    <t>Висота,
мм
(по структурі)</t>
  </si>
  <si>
    <t>Ширина,
мм</t>
  </si>
  <si>
    <t>Кількість</t>
  </si>
  <si>
    <t>Тип крайкування
(варіант №)</t>
  </si>
  <si>
    <t>Виберіть ручку</t>
  </si>
  <si>
    <t>Сторона ручки профільної
(варіант №)</t>
  </si>
  <si>
    <t>Стандартні отвори під завіси</t>
  </si>
  <si>
    <r>
      <rPr>
        <b/>
        <sz val="11"/>
        <color rgb="FFFF0000"/>
        <rFont val="Calibri"/>
        <family val="2"/>
        <charset val="204"/>
      </rPr>
      <t>Сторона отворів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(варіант №)</t>
    </r>
  </si>
  <si>
    <r>
      <rPr>
        <b/>
        <sz val="11"/>
        <rFont val="Calibri"/>
        <family val="2"/>
        <charset val="204"/>
      </rPr>
      <t>Площа, м</t>
    </r>
    <r>
      <rPr>
        <b/>
        <vertAlign val="superscript"/>
        <sz val="11"/>
        <rFont val="Calibri"/>
        <family val="2"/>
        <charset val="204"/>
      </rPr>
      <t>2</t>
    </r>
  </si>
  <si>
    <t>Периметр, м.п.</t>
  </si>
  <si>
    <t>Вартість, 
грн з ПДВ
(роздрібна)</t>
  </si>
  <si>
    <t>Примітка</t>
  </si>
  <si>
    <t>Без ручки-профілю</t>
  </si>
  <si>
    <t xml:space="preserve">          РАЗОМ</t>
  </si>
  <si>
    <r>
      <rPr>
        <sz val="10"/>
        <rFont val="Calibri"/>
        <family val="2"/>
        <charset val="204"/>
      </rPr>
      <t>Якщо замовлення сумарно менше 0,3 м</t>
    </r>
    <r>
      <rPr>
        <vertAlign val="superscript"/>
        <sz val="10"/>
        <rFont val="Calibri"/>
        <family val="2"/>
        <charset val="204"/>
      </rPr>
      <t>2</t>
    </r>
    <r>
      <rPr>
        <sz val="10"/>
        <rFont val="Calibri"/>
        <family val="2"/>
        <charset val="204"/>
      </rPr>
      <t xml:space="preserve"> воно розраховується як 0,3 м</t>
    </r>
    <r>
      <rPr>
        <vertAlign val="superscript"/>
        <sz val="10"/>
        <rFont val="Calibri"/>
        <family val="2"/>
        <charset val="204"/>
      </rPr>
      <t>2</t>
    </r>
  </si>
  <si>
    <t>Примітка до замовлення:</t>
  </si>
  <si>
    <t>* Рекомендується враховувати структуру та партію для металізованих виробів</t>
  </si>
  <si>
    <t>** Допуск граничних відхилень розміру фасадів (±0,6мм - фасад від 50 до 120 мм; ±1,0мм - фасад від 121 до 315 мм; ±1,6мм - фасад від 316 до 1000 мм)</t>
  </si>
  <si>
    <t>https://rost.ua</t>
  </si>
  <si>
    <t>Умовне форматування комірок:</t>
  </si>
  <si>
    <t>Вибір зі списку</t>
  </si>
  <si>
    <t>Ручний ввід данних</t>
  </si>
  <si>
    <t>Автоматичні дані</t>
  </si>
  <si>
    <t>Ручка Schuco 00</t>
  </si>
  <si>
    <t>901108 - Ручка профільна Schuco 00</t>
  </si>
  <si>
    <t>Ручка Schuco 18</t>
  </si>
  <si>
    <t>901232 - Ручка профільна Schuco 18</t>
  </si>
  <si>
    <t>Ручка Schuco 38</t>
  </si>
  <si>
    <t>901231 - Ручка профільна Schuco 38</t>
  </si>
  <si>
    <t>Додаткова інформация</t>
  </si>
  <si>
    <t>коротке найменування 1С
фасад з високоміцним бекінгом</t>
  </si>
  <si>
    <t>повне найменування 1С
фасад з високоміцним бекінгом</t>
  </si>
  <si>
    <t>КОД SKU</t>
  </si>
  <si>
    <t>GL-001U AS ультра білий 18,4  MDF HS 000U біле* FD</t>
  </si>
  <si>
    <t>Фасад Акрил TopX1800 високоглянцевий GL-001U ультра білий, товщина 18,4 мм, основа - МДФ, зворотня сторона – високоміцне покриття  HS 000U біле</t>
  </si>
  <si>
    <t>GL-000U AS біла ніч 18,4  MDF HS 000U біле* FD</t>
  </si>
  <si>
    <t>Фасад Акрил TopX1800 високоглянцевий GL-000U біла ніч, товщина 18,4 мм, основа - МДФ, зворотня сторона – високоміцне покриття  HS 000U біле</t>
  </si>
  <si>
    <t>GL-002U AS біле сонце 18,4  MDF HS 000U біле* FD</t>
  </si>
  <si>
    <t>Фасад Акрил TopX1800 високоглянцевий GL-002U біле сонце, товщина 18,4 мм, основа - МДФ, зворотня сторона – високоміцне покриття  HS 000U біле</t>
  </si>
  <si>
    <t>GL-003U AS сніжно-білий 18,4  MDF HS 000U біле* FD</t>
  </si>
  <si>
    <t>Фасад Акрил TopX1800 високоглянцевий GL-003U сніжно-білий, товщина 18,4 мм, основа - МДФ, зворотня сторона – високоміцне покриття  HS 000U біле</t>
  </si>
  <si>
    <t xml:space="preserve">РО160967   </t>
  </si>
  <si>
    <t>GL-201U AS жасмин 18,4 MDF HS 000U білий *FD</t>
  </si>
  <si>
    <t>Фасад Акрил TopX1800 високоглянцевий GL-201U жасмин, товщина 18,4 мм, основа - МДФ, зворотня сторона – високоміцне покриття  HS 000U біле</t>
  </si>
  <si>
    <t>GL-202U AS мокко 18,4 MDF HS 000U білий *FD</t>
  </si>
  <si>
    <t>Фасад Акрил TopX1800 високоглянцевий GL-202U мокко, товщина 18,4 мм, основа - МДФ, зворотня сторона – високоміцне покриття  HS 000U біле</t>
  </si>
  <si>
    <t>GL-801U AS лісовий вовк 18,4  MDF HS 000U біле* FD</t>
  </si>
  <si>
    <t>Фасад Акрил TopX1800 високоглянцевий GL-801U лісовий вовк, товщина 18,4 мм, основа - МДФ, зворотня сторона – високоміцне покриття  HS 000U біле</t>
  </si>
  <si>
    <t>Фасад Акрил TopX1800 високоглянцевий GL-802U сірий шовк, товщина 18,4 мм, основа - МДФ, зворотня сторона – високоміцне покриття  HS 000U біле</t>
  </si>
  <si>
    <t>GL-804U AS кварцевий 18,4  MDF HS 000U біле* FD</t>
  </si>
  <si>
    <t>Фасад Акрил TopX1800 високоглянцевий GL-804U кварцевий, товщина 18,4 мм, основа - МДФ, зворотня сторона – високоміцне покриття  HS 000U біле</t>
  </si>
  <si>
    <t>GL-803U AS графіт 18,4  MDF HS 900U чорне* FD</t>
  </si>
  <si>
    <t>Фасад Акрил TopX1800 високоглянцевий GL-803U графіт, товщина 18,4 мм, основа - МДФ, зворотня сторона – високоміцне покриття  HS 900U чорне</t>
  </si>
  <si>
    <t>GL-900U AS космос 18,4  MDF HS 900U чорне* FD</t>
  </si>
  <si>
    <t>Фасад Акрил TopX1800 високоглянцевий GL-900U космос, товщина 18,4 мм, основа - МДФ, зворотня сторона – високоміцне покриття  HS 900U чорне</t>
  </si>
  <si>
    <t>GL-301U AS камяна троянда 18,4 MDF HS 000U білий *FD</t>
  </si>
  <si>
    <t>Фасад Акрил TopX1800 високоглянцевий GL-301U кам'яна троянда, товщина 18,4 мм, основа - МДФ, зворотня сторона – високоміцне покриття  HS 000U біле</t>
  </si>
  <si>
    <t>GL-302U AS сапфір 18,4 MDF HS 000U білий *FD</t>
  </si>
  <si>
    <t>Фасад Акрил TopX1800 високоглянцевий GL-302U сапфір, товщина 18,4 мм, основа - МДФ, зворотня сторона – високоміцне покриття  HS 000U біле</t>
  </si>
  <si>
    <t>GL-403U AS небесний оксамит 18,4 MDF HS 000U білий *FD</t>
  </si>
  <si>
    <t>Фасад Акрил TopX1800 високоглянцевий GL-403U небесний оксамит, товщина 18,4 мм, основа - МДФ, зворотня сторона – високоміцне покриття  HS 000U біле</t>
  </si>
  <si>
    <t>GL-102U AS сливовий 18,4  MDF HS 000U біле* FD</t>
  </si>
  <si>
    <t>Фасад Акрил TopX1800 високоглянцевий GL-102U сливовий, товщина 18,4 мм, основа - МДФ, зворотня сторона – високоміцне покриття  HS 000U біле</t>
  </si>
  <si>
    <t>GL-101U AS каєнський перець 18,4 MDF HS 000U білий *FD</t>
  </si>
  <si>
    <t>Фасад Акрил TopX1800 високоглянцевий GL-101U каєнський перець, товщина 18,4 мм, основа - МДФ, зворотня сторона – високоміцне покриття  HS 000U біле</t>
  </si>
  <si>
    <t>GL-501U AS меркурій 18,4  MDF HS 000U біле* FD</t>
  </si>
  <si>
    <t>Фасад Акрил TopX1800 високоглянцевий GL-501U меркурій, товщина 18,4 мм, основа - МДФ, зворотня сторона – високоміцне покриття  HS 000U біле</t>
  </si>
  <si>
    <t xml:space="preserve">РО159249   </t>
  </si>
  <si>
    <t>MM-203U AS бронза 18,4 MDF HS 000U білий *FD</t>
  </si>
  <si>
    <t>Фасад Акрил TopX1800 високоглянцевий металік MM-203U бронза, товщина 18,4 мм, основа - МДФ, зворотня сторона – високоміцне покриття  HS 000U біле</t>
  </si>
  <si>
    <t>MM-204U AS бронза 18,4 MDF HS 000U білий *FD</t>
  </si>
  <si>
    <t>Фасад Акрил TopX1800 глибокий матовий металік MM-204U бронза, товщина 18,4 мм, основа - МДФ, зворотня сторона – високоміцне покриття  HS 000U біле</t>
  </si>
  <si>
    <t>MM-806U AS чорна перлина 18,4 MDF HS 000U білий *FD</t>
  </si>
  <si>
    <t>Фасад Акрил TopX1800 глибокий матовий металік MM-806U чорна перлина, товщина 18,4 мм, основа - МДФ, зворотня сторона – високоміцне покриття  HS 000U біле</t>
  </si>
  <si>
    <t>ME-001U AS біла перлина 18,4 MDF HS 000U білий *FD</t>
  </si>
  <si>
    <t>Фасад Акрил TopX1800 металік ME-001U біла перлина, товщина 18,4 мм, основа - МДФ, зворотня сторона – високоміцне покриття  HS 000U біле</t>
  </si>
  <si>
    <t>ME-805U AS платинум 18,4  MDF HS 000U біле* FD</t>
  </si>
  <si>
    <t>Фасад Акрил TopX1800 металік ME-805U платинум, товщина 18,4 мм, основа - МДФ, зворотня сторона – високоміцне покриття  HS 000U біле</t>
  </si>
  <si>
    <t>ME-806U AS чорна перлина 18,4  MDF HS 000U біле* FD</t>
  </si>
  <si>
    <t>Фасад Акрил TopX1800 металік ME-806U чорна перлина, товщина 18,4 мм, основа - МДФ, зворотня сторона – високоміцне покриття  HS 000U біле</t>
  </si>
  <si>
    <t>ME-900U AS авантюрин 18,4  MDF HS 900U чорне* FD</t>
  </si>
  <si>
    <t>Фасад Акрил TopX1800 металік ME-900U авантюрин, товщина 18,4 мм, основа - МДФ, зворотня сторона – високоміцне покриття  HS 900U чорне</t>
  </si>
  <si>
    <t>ME-401U AS небесно-бірюзовий 18,4  MDF HS 000U біле* FD</t>
  </si>
  <si>
    <t>Фасад Акрил TopX1800 металік ME-401U небесно-бірюзовий, товщина 18,4 мм, основа - МДФ, зворотня сторона – високоміцне покриття  HS 000U біле</t>
  </si>
  <si>
    <t>ME-203U AS шампань 18,4  MDF HS 000U біле* FD</t>
  </si>
  <si>
    <t>Фасад Акрил TopX1800 металік ME-203U шампань, товщина 18,4 мм, основа - МДФ, зворотня сторона – високоміцне покриття  HS 000U біле</t>
  </si>
  <si>
    <t>MT-AF-000U AS біла ніч 18,4  MDF HS 000U біле* FD</t>
  </si>
  <si>
    <t>Фасад Акрил TopX1800 глибокий матовий MT-AF-000U біла ніч, товщина 18,4 мм, основа - МДФ, зворотня сторона – високоміцне покриття  HS 000U біле</t>
  </si>
  <si>
    <t>MT-AF-001U AS ультра білий 18,4  MDF HS 000U біле* FD</t>
  </si>
  <si>
    <t>Фасад Акрил TopX1800 глибокий матовий MT-AF-001U ультра білий, товщина 18,4 мм, основа - МДФ, зворотня сторона – високоміцне покриття  HS 000U біле</t>
  </si>
  <si>
    <t>MT-AF-003U AS сніжно-білий 18,4  MDF HS 000U біле* FD</t>
  </si>
  <si>
    <t>Фасад Акрил TopX1800 глибокий матовий MT-AF-003U сніжно-білий, товщина 18,4 мм, основа - МДФ, зворотня сторона – високоміцне покриття  HS 000U біле</t>
  </si>
  <si>
    <t xml:space="preserve">РО160966   </t>
  </si>
  <si>
    <t>MT-AF-201U AS жасмин 18,4  MDF HS 000U біле* FD</t>
  </si>
  <si>
    <t>Фасад Акрил TopX1800 глибокий матовий MT-AF-201U жасмин, товщина 18,4 мм, основа - МДФ, зворотня сторона – високоміцне покриття  HS 000U біле</t>
  </si>
  <si>
    <t>MT-AF-202U AS мокко 18,4  MDF HS 000U біле* FD</t>
  </si>
  <si>
    <t>Фасад Акрил TopX1800 глибокий матовий MT-AF-202U мокко, товщина 18,4 мм, основа - МДФ, зворотня сторона – високоміцне покриття  HS 000U біле</t>
  </si>
  <si>
    <t>MT-AF-301U AS кам'яна троянда 18,4  MDF HS 000U біле* FD</t>
  </si>
  <si>
    <t>Фасад Акрил TopX1800 глибокий матовий MT-AF-301U кам'яна троянда, товщина 18,4 мм, основа - МДФ, зворотня сторона – високоміцне покриття  HS 000U біле</t>
  </si>
  <si>
    <t xml:space="preserve">РО160964   </t>
  </si>
  <si>
    <t>MT-AF-403U AS небесний оксамит 18,4  MDF HS 000U біле* FD</t>
  </si>
  <si>
    <t>Фасад Акрил TopX1800 глибокий матовий MT-AF-403U небесний оксамит, товщина 18,4 мм, основа - МДФ, зворотня сторона – високоміцне покриття  HS 000U біле</t>
  </si>
  <si>
    <t xml:space="preserve">РО160965   </t>
  </si>
  <si>
    <t>MT-AF-500U AS океан 18,4  MDF HS 000U білий* FD</t>
  </si>
  <si>
    <t>Фасад Акрил TopX1800 глибокий матовий MT-AF-500U AS океан, товщина 18,4 мм, основа - МДФ, зворотня сторона – високоміцне покриття  HS 000U біле</t>
  </si>
  <si>
    <t>MT-AF-501U AS меркурій 18,4  MDF HS 000U білий* FD</t>
  </si>
  <si>
    <t>Фасад Акрил TopX1800 глибокий матовий MT-AF-501U AS меркурій, товщина 18,4 мм, основа - МДФ, зворотня сторона – високоміцне покриття  HS 000U біле</t>
  </si>
  <si>
    <t>MT-AF-502U AS гріджио модерн 18,4  MDF HS 000U білий* FD</t>
  </si>
  <si>
    <t>Фасад Акрил TopX1800 глибокий матовий MT-AF-502U AS гріджио модерн, товщина 18,4 мм, основа - МДФ, зворотня сторона – високоміцне покриття  HS 000U біле</t>
  </si>
  <si>
    <t>MT-AF-801U AS лісовий вовк 18,4  MDF HS 000U біле* FD</t>
  </si>
  <si>
    <t>Фасад Акрил TopX1800 глибокий матовий MT-AF-801U лісовий вовк, товщина 18,4 мм, основа - МДФ, зворотня сторона – високоміцне покриття  HS 000U біле</t>
  </si>
  <si>
    <t xml:space="preserve">РО160963   </t>
  </si>
  <si>
    <t>MT-AF-802U AS сірий шовк 18,4  MDF HS 000U біле* FD</t>
  </si>
  <si>
    <t>Фасад Акрил TopX1800 глибокий матовий MT-AF-802U сірий шовк, товщина 18,4 мм, основа - МДФ, зворотня сторона – високоміцне покриття  HS 000U біле</t>
  </si>
  <si>
    <t>MT-AF-803U AS графіт 18,4  MDF HS 900U чорний* FD</t>
  </si>
  <si>
    <t>Фасад Акрил TopX1800 глибокий матовий MT-AF-803U графіт, товщина 18,4 мм, основа - МДФ, зворотня сторона – високоміцне покриття  HS 900U чорне</t>
  </si>
  <si>
    <t xml:space="preserve">РО160962   </t>
  </si>
  <si>
    <t>MT-AF-804U AS кварцевий 18,4  MDF HS 000U біле* FD</t>
  </si>
  <si>
    <t>Фасад Акрил TopX1800 глибокий матовий MT-AF-804U кварцевий, товщина 18,4 мм, основа - МДФ, зворотня сторона – високоміцне покриття  HS 000U біле</t>
  </si>
  <si>
    <t>MT-AF-900U AS космос 18,4  MDF HS 900U чорне* FD</t>
  </si>
  <si>
    <t>Фасад Акрил TopX1800 глибокий матовий MT-AF-900U космос, товщина 18,4 мм, основа - МДФ, зворотня сторона – високоміцне покриття  HS 900U чорне</t>
  </si>
  <si>
    <t>GL-001U CS ультра білий 20  MDF HС 001U в колір* FD</t>
  </si>
  <si>
    <t>Фасад Crystaline TopX1801 високоглянцевий GL-001U ультра білий, товщина 20 мм, основа - МДФ, зворотня сторона – високоміцне покриття  HС 001U в колір</t>
  </si>
  <si>
    <t>GL-000U CS біла ніч 20  MDF HС 000U в колір* FD</t>
  </si>
  <si>
    <t>Фасад Crystaline TopX1802 високоглянцевий GL-000U біла ніч, товщина 20 мм, основа - МДФ, зворотня сторона – високоміцне покриття  HС 000U в колір</t>
  </si>
  <si>
    <t>GL-002U CS біле сонце 20  MDF HС 002U в колір* FD</t>
  </si>
  <si>
    <t>Фасад Crystaline TopX1800 високоглянцевий GL-002U біле сонце, товщина 20 мм, основа - МДФ, зворотня сторона – високоміцне покриття  HС 002U в колір</t>
  </si>
  <si>
    <t>GL-201U CS жасмин 20  MDF HС 201U в колір* FD</t>
  </si>
  <si>
    <t>Фасад Crystaline TopX1803 високоглянцевий GL-201U жасмин, товщина 20 мм, основа - МДФ, зворотня сторона – високоміцне покриття  HС 201U в колір</t>
  </si>
  <si>
    <t>GL-802U CS сірий шовк 20  MDF HС 802U в колір* FD</t>
  </si>
  <si>
    <t>Фасад Crystaline TopX1804 високоглянцевий GL-802U сірий шовк, товщина 20 мм, основа - МДФ, зворотня сторона – високоміцне покриття  HС 802U в колір</t>
  </si>
  <si>
    <t>GL-807U CS річкова галька 20  MDF HС 807U в колір* FD</t>
  </si>
  <si>
    <t>Фасад Crystaline TopX1805 високоглянцевий GL-807U річкова галька, товщина 20 мм, основа - МДФ, зворотня сторона – високоміцне покриття  HС 807U в колір</t>
  </si>
  <si>
    <t>GL-402U CS магічна м'ята 20  MDF HС 402U в колір* FD</t>
  </si>
  <si>
    <t>Фасад Crystaline TopX1807 високоглянцевий GL-402U магічна м'ята, товщина 20 мм, основа - МДФ, зворотня сторона – високоміцне покриття  HС 402U в колір</t>
  </si>
  <si>
    <t>GL-808U CS лофт 20  MDF HС 808U в колір* FD</t>
  </si>
  <si>
    <t>Фасад Crystaline TopX1806 високоглянцевий GL-808U лофт, товщина 20 мм, основа - МДФ, зворотня сторона – високоміцне покриття  HС 808U в колір</t>
  </si>
  <si>
    <t>MT-001U CS ультра білий 20  MDF HС 001U в колір* FD</t>
  </si>
  <si>
    <t>Фасад Crystaline TopX1809 глибокий матовий MT-001U ультра білий, товщина 20 мм, основа - МДФ, зворотня сторона – високоміцне покриття  HС 001U в колір</t>
  </si>
  <si>
    <t>MT-000U CS біла ніч 20  MDF HС 000U в колір* FD</t>
  </si>
  <si>
    <t>Фасад Crystaline TopX1810 глибокий матовий MT-000U біла ніч, товщина 20 мм, основа - МДФ, зворотня сторона – високоміцне покриття  HС 000U в колір</t>
  </si>
  <si>
    <t>MT-002U CS біле сонце 20  MDF HС 002U в колір* FD</t>
  </si>
  <si>
    <t>Фасад Crystaline TopX1808 глибокий матовий MT-002U біле сонце, товщина 20 мм, основа - МДФ, зворотня сторона – високоміцне покриття  HС 002U в колір</t>
  </si>
  <si>
    <t>MT-201U CS жасмин 20  MDF HС 201U в колір* FD</t>
  </si>
  <si>
    <t>Фасад Crystaline TopX1811 глибокий матовий MT-201U жасмин, товщина 20 мм, основа - МДФ, зворотня сторона – високоміцне покриття  HС 201U в колір</t>
  </si>
  <si>
    <t>MT-802U CS сірий шовк 20  MDF HС 802U в колір* FD</t>
  </si>
  <si>
    <t>Фасад Crystaline TopX1812 глибокий матовий MT-802U сірий шовк, товщина 20 мм, основа - МДФ, зворотня сторона – високоміцне покриття  HС 802U в колір</t>
  </si>
  <si>
    <t>MT-807U CS річкова галька 20  MDF HС 807U в колір* FD</t>
  </si>
  <si>
    <t>Фасад Crystaline TopX1813 глибокий матовий MT-807U річкова галька, товщина 20 мм, основа - МДФ, зворотня сторона – високоміцне покриття  HС 807U в колір</t>
  </si>
  <si>
    <t>MT-402U CS магічна м'ята 20  MDF HС 402U в колір* FD</t>
  </si>
  <si>
    <t>Фасад Crystaline TopX1815 глибокий матовий MT-402U магічна м'ята, товщина 20 мм, основа - МДФ, зворотня сторона – високоміцне покриття  HС 402U в колір</t>
  </si>
  <si>
    <t>MT-808U CS лофт 20  MDF HС 808U в колір* FD</t>
  </si>
  <si>
    <t>Фасад Crystaline TopX1814 глибокий матовий MT-808U лофт, товщина 20 мм, основа - МДФ, зворотня сторона – високоміцне покриття  HС 808U в колір</t>
  </si>
  <si>
    <t>GL-0001U SL білий, 17,9 MDF Білий RAL 9016 *FD</t>
  </si>
  <si>
    <t>Фасад PVC глянцевий GL-0001U SL білий, товщина 17,9 мм, основа - МДФ, зворотня сторона – плівка PVC білий RAL 9016</t>
  </si>
  <si>
    <t>GL-0002U SL магнолія, 17,9 MDF Білий RAL 9016 *FD</t>
  </si>
  <si>
    <t>Фасад PVC глянцевий GL-0002U SL магнолія, товщина 17,9 мм, основа - МДФ, зворотня сторона – плівка PVC білий RAL 9016</t>
  </si>
  <si>
    <t>GL-0003U SL крижана кава, 17,9 MDF Білий RAL 9016 *FD</t>
  </si>
  <si>
    <t>Фасад PVC глянцева GL-0003U SL крижана кава, товщина 17,9 мм, основа - МДФ, зворотня сторона – плівка PVC білий RAL 9016</t>
  </si>
  <si>
    <t>GL-0004U SL сірий дощ, 17,9 MDF Білий RAL 9016 *FD</t>
  </si>
  <si>
    <t>Фасад PVC глянцева GL-0004U SL сірий дощ, товщина 17,9 мм, основа - МДФ, зворотня сторона – плівка PVC білий RAL 9016</t>
  </si>
  <si>
    <t>MT-0001U SL білий, 17,9 MDF Білий RAL 9016 *FD</t>
  </si>
  <si>
    <t>Фасад PVC матовий MT-0001U SL білий, товщина 17,9 мм, основа - МДФ, зворотня сторона – плівка PVC білий RAL 9016</t>
  </si>
  <si>
    <t>MT-0002U SL магнолія, 17,9 MDF Білий RAL 9016 *FD</t>
  </si>
  <si>
    <t>Фасад PVC матовий MT-0002U SL магнолія, товщина 17,9 мм, основа - МДФ, зворотня сторона – плівка PVC білий RAL 9016</t>
  </si>
  <si>
    <t>MT-0003U SL крижана кава, 17,9 MDF Білий RAL 9016 *FD</t>
  </si>
  <si>
    <t>Фасад PVC матовий MT-0003U SL крижана кава, товщина 17,9 мм, основа - МДФ, зворотня сторона – плівка PVC білий RAL 9016</t>
  </si>
  <si>
    <t>MT-0004U SL сірий дощ, 17,9 MDF Білий RAL 9016 *FD</t>
  </si>
  <si>
    <t>Фасад PVC матова MT-0004U SL сірий дощ, товщина 17,9 мм, основа - МДФ, зворотня сторона – плівка PVC білий RAL 9016</t>
  </si>
  <si>
    <t>FN021SL дуб карамель, 17,9 MDF Білий RAL 9016 *FD</t>
  </si>
  <si>
    <t>Фасад PVC матовий FN021SL дуб карамель, товщина 17,9 мм, основа - МДФ, зворотня сторона – плівка PVC білий RAL 9016</t>
  </si>
  <si>
    <t>FN022SL бук альпійський, 17,9 MDF Білий RAL 9016 *FD</t>
  </si>
  <si>
    <t>Фасад PVC матовий FN022SL бук альпійський, товщина 17,9 мм, основа - МДФ, зворотня сторона – плівка PVC білий RAL 9016</t>
  </si>
  <si>
    <t>FN023SL ясен королівський, 17,9 MDF Білий RAL 9016 *FD</t>
  </si>
  <si>
    <t>Фасад PVC матовий FN023SL ясен королівський, товщина 17,9 мм, основа - МДФ, зворотня сторона – плівка PVC білий RAL 9016</t>
  </si>
  <si>
    <t>FN024SL в'яз сірий, 17,9 MDF Білий RAL 9016 *FD</t>
  </si>
  <si>
    <t>Фасад PVC матовий FN024SL в'яз сірий, товщина 17,9 мм, основа - МДФ, зворотня сторона – плівка PVC білий RAL 9016</t>
  </si>
  <si>
    <t>FN025SL клен гірський, 17,9 MDF Білий RAL 9016 *FD</t>
  </si>
  <si>
    <t>Фасад PVC матовий FN025SL клен гірський, товщина 17,9 мм, основа - МДФ, зворотня сторона – плівка PVC білий RAL 9016</t>
  </si>
  <si>
    <t>FN051SL вогняний бетон, 17,9 MDF Білий RAL 9016 *FD</t>
  </si>
  <si>
    <t>Фасад PVC матовий FN051SL вогняний бетон, товщина 17,9 мм, основа - МДФ, зворотня сторона – плівка PVC білий RAL 9016</t>
  </si>
  <si>
    <t>FN052SL багамський камінь, 17,9 MDF Білий RAL 9016 *FD</t>
  </si>
  <si>
    <t>Фасад PVC матовий FN052SL багамський камінь, товщина 17,9 мм, основа - МДФ, зворотня сторона – плівка PVC білий RAL 9016</t>
  </si>
  <si>
    <t>GL-0001U SL DUAL, 17,9 MDF GL-0001U SL білий *FD</t>
  </si>
  <si>
    <t>Фасад PVC глянцевий GL-0001U SL білий, DUAL, товщина 17,9 мм, основа - МДФ, зворотня сторона – GL-0001U SL білий</t>
  </si>
  <si>
    <t>GL-0002U SL, DUAL,17,9 MDF GL-0002U SL магнолія *FD</t>
  </si>
  <si>
    <t>Фасад PVC глянцевий GL-0002U SL магнолія, DUAL, товщина 17,9 мм, основа - МДФ, зворотня сторона – GL-0002U SL магнолія</t>
  </si>
  <si>
    <t>GL-0003U SL, DUAL, 17,9 MDF GL-0003U SL крижана кава *FD</t>
  </si>
  <si>
    <t>Фасад PVC глянцева GL-0003U SL крижана кава, DUAL, товщина 17,9 мм, основа - МДФ, зворотня сторона – GL-0003U SL крижана кава</t>
  </si>
  <si>
    <t>GL-0004U SL, DUAL, 17,9 MDF GL-0004U SL сірий дощ *FD</t>
  </si>
  <si>
    <t>Фасад PVC глянцева GL-0004U SL сірий дощ, DUAL, товщина 17,9 мм, основа - МДФ, зворотня сторона – GL-0004U SL сірий дощ</t>
  </si>
  <si>
    <t>MT-0001U SL, DUAL, 17,9 MDF MT-0001U SL білий *FD</t>
  </si>
  <si>
    <t>Фасад PVC матовий MT-0001U SL білий, DUAL, товщина 17,9 мм, основа - МДФ, зворотня сторона – MT-0001U SL білий</t>
  </si>
  <si>
    <t>MT-0002U SL, DUAL, 17,9 MDF MT-0002U SL магнолія *FD</t>
  </si>
  <si>
    <t>Фасад PVC матовий MT-0002U SL магнолія, DUAL, товщина 17,9 мм, основа - МДФ, зворотня сторона – MT-0002U SL магнолія</t>
  </si>
  <si>
    <t>MT-0003U SL, DUAL, 17,9 MDF MT-0003U SL крижана кава *FD</t>
  </si>
  <si>
    <t>Фасад PVC матовий MT-0003U SL крижана кава, DUAL, товщина 17,9 мм, основа - МДФ, зворотня сторона – MT-0003U SL крижана кава</t>
  </si>
  <si>
    <t>MT-0004U SL, DUAL, 17,9 MDF MT-0004U SL сірий дощ*FD</t>
  </si>
  <si>
    <t>Фасад PVC матова MT-0004U SL сірий дощ, DUAL, товщина 17,9 мм, основа - МДФ, зворотня сторона – MT-0004U SL сірий дощ</t>
  </si>
  <si>
    <t>FN021SL дуб карамель, DUAL, 17,9 MDF FN021SL дуб карамель *FD</t>
  </si>
  <si>
    <t>Фасад PVC матовий FN021SL дуб карамель, DUAL, товщина 17,9 мм, основа - МДФ, зворотня сторона – FN021SL дуб карамель</t>
  </si>
  <si>
    <t>FN022SL бук альпійський, DUAL, 17,9 MDF FN022SL бук альпійський *FD</t>
  </si>
  <si>
    <t>Фасад PVC матовий FN022SL бук альпійський, DUAL, товщина 17,9 мм, основа - МДФ, зворотня сторона – FN022SL бук альпійський</t>
  </si>
  <si>
    <t>FN023SL ясен королівський, DUAL, 17,9 MDF FN023SL ясен королівський *FD</t>
  </si>
  <si>
    <t>Фасад PVC матовий FN023SL ясен королівський, DUAL, товщина 17,9 мм, основа - МДФ, зворотня сторона – FN023SL ясен королівський</t>
  </si>
  <si>
    <t>FN024SL в'яз сірий, DUAL, 17,9 MDF FN024SL в'яз сірий *FD</t>
  </si>
  <si>
    <t>Фасад PVC матовий FN024SL в'яз сірий, DUAL, товщина 17,9 мм, основа - МДФ, зворотня сторона – FN024SL в'яз сірий</t>
  </si>
  <si>
    <t>FN025SL клен гірський, DUAL, 17,9 MDF FN025SL клен гірський *FD</t>
  </si>
  <si>
    <t>Фасад PVC матовий FN025SL клен гірський, DUAL, товщина 17,9 мм, основа - МДФ, зворотня сторона – FN025SL клен гірський</t>
  </si>
  <si>
    <t>FN051SL вогняний бетон, DUAL, 17,9 MDF FN051SL вогняний бетон *FD</t>
  </si>
  <si>
    <t>Фасад PVC матовий FN051SL вогняний бетон, DUAL, товщина 17,9 мм, основа - МДФ, зворотня сторона – FN051SL вогняний бетон</t>
  </si>
  <si>
    <t>FN052SL багамський камінь, DUAL, 17,9 MDF FN052SL багамський камінь *FD</t>
  </si>
  <si>
    <t>Фасад PVC матовий FN052SL багамський камінь, DUAL, товщина 17,9 мм, основа - МДФ, зворотня сторона – FN052SL багамський камінь</t>
  </si>
  <si>
    <t>L939 18 EG ABS L900 Дуб Квебек *FD</t>
  </si>
  <si>
    <t>Фасад L939 Дуб Квебек ABS мм, товщина 18 мм основа-звичайна ДСП, зворотня сторона – ламінат L900,  LuxeForm UA</t>
  </si>
  <si>
    <t>L940 18 EG ABS L900 Дуб Сонома *FD</t>
  </si>
  <si>
    <t>Фасад L940 Дуб Сонома ABS мм, товщина 18 мм основа-звичайна ДСП, зворотня сторона – ламінат L900,  LuxeForm UA</t>
  </si>
  <si>
    <t>SP800 18 EG ABS L900 Еванс *FD</t>
  </si>
  <si>
    <t>Фасад SP800 Еванс ABS мм, товщина 18 мм основа-звичайна ДСП, зворотня сторона – ламінат L900,  LuxeForm UA</t>
  </si>
  <si>
    <t>SP801 18 EG ABS L900 Дуб скельний *FD</t>
  </si>
  <si>
    <t>Фасад SP801 Дуб скельний ABS мм, товщина 18 мм основа-звичайна ДСП, зворотня сторона – ламінат L900,  LuxeForm UA</t>
  </si>
  <si>
    <t>SP802 18 EG ABS L900 Дуб американський *FD</t>
  </si>
  <si>
    <t>Фасад SP802 Дуб американський ABS мм, товщина 18 мм основа-звичайна ДСП, зворотня сторона – ламінат L900,  LuxeForm UA</t>
  </si>
  <si>
    <t>U01 18 EG ABS L900 Бежевий *FD</t>
  </si>
  <si>
    <t>Фасад U01 Бежевий ABS мм, товщина 18 мм основа-звичайна ДСП, зворотня сторона – ламінат L900,  LuxeForm UA</t>
  </si>
  <si>
    <t>W015 18 EG ABS L900 Чорний *FD</t>
  </si>
  <si>
    <t>Фасад W015 Чорний ABS мм, товщина 18 мм основа-звичайна ДСП, зворотня сторона – ламінат L900,  LuxeForm UA</t>
  </si>
  <si>
    <t>W308 18 EG ABS L900 Меланж рояль *FD</t>
  </si>
  <si>
    <t>Фасад W308 Меланж рояль ABS мм, товщина 18 мм основа-звичайна ДСП, зворотня сторона – ламінат L900,  LuxeForm UA</t>
  </si>
  <si>
    <t>W309 18 EG ABS L900 Меланж *FD</t>
  </si>
  <si>
    <t>Фасад W309 Меланж ABS мм, товщина 18 мм основа-звичайна ДСП, зворотня сторона – ламінат L900,  LuxeForm UA</t>
  </si>
  <si>
    <t>W74 18 EG ABS L900 Бiлий *FD</t>
  </si>
  <si>
    <t>Фасад W74 Бiлий ABS мм, товщина 18 мм основа-звичайна ДСП, зворотня сторона – ламінат L900,  LuxeForm UA</t>
  </si>
  <si>
    <t>GL</t>
  </si>
  <si>
    <t>High Gloss</t>
  </si>
  <si>
    <t>LuxeForm</t>
  </si>
  <si>
    <t>Кромка Нестандарт</t>
  </si>
  <si>
    <t>ME</t>
  </si>
  <si>
    <t>Metallic</t>
  </si>
  <si>
    <t>MT</t>
  </si>
  <si>
    <t>Extra Matt</t>
  </si>
  <si>
    <t>MM</t>
  </si>
  <si>
    <t>Extra Metallic</t>
  </si>
  <si>
    <t>MT-AF</t>
  </si>
  <si>
    <t>MTD</t>
  </si>
  <si>
    <t>Decor Matt</t>
  </si>
  <si>
    <t>GLD</t>
  </si>
  <si>
    <t>Decor Gloss</t>
  </si>
  <si>
    <t>Таблиця відповідності декорів LuxeForm Acryl TopX 1800 та декорів окрайки</t>
  </si>
  <si>
    <t>код
акрилової плити</t>
  </si>
  <si>
    <t>найменування 
акрилової плити</t>
  </si>
  <si>
    <t>код декору
 акрилової плити</t>
  </si>
  <si>
    <t>назва декору
акрилової плити</t>
  </si>
  <si>
    <t>код 
 акрилової плити</t>
  </si>
  <si>
    <t>код декору окрайки</t>
  </si>
  <si>
    <t>тип лаку</t>
  </si>
  <si>
    <t>матеріал</t>
  </si>
  <si>
    <t>розмір* окрайки, мм</t>
  </si>
  <si>
    <t>розмір* лазерної окрайки, мм</t>
  </si>
  <si>
    <t>AS-GL000U- MDF-HS000U</t>
  </si>
  <si>
    <t>GL-000U AS біла ніч 2800x1300x18,4  MDF HS 000U біле* DP</t>
  </si>
  <si>
    <t>GL-000U</t>
  </si>
  <si>
    <t>біла ніч</t>
  </si>
  <si>
    <t>GL-000</t>
  </si>
  <si>
    <t>AS-GL002U- MDF-HS000U</t>
  </si>
  <si>
    <t>GL-002U AS біле сонце 2800x1300x18,4  MDF HS 000U біле* DP</t>
  </si>
  <si>
    <t>GL-002U</t>
  </si>
  <si>
    <t>біле сонце</t>
  </si>
  <si>
    <t>GL-002</t>
  </si>
  <si>
    <t>AS-GL001U- MDF-HS000U</t>
  </si>
  <si>
    <t>GL-001U AS ультра білий 2800x1300x18,4  MDF HS 000U біле* DP</t>
  </si>
  <si>
    <t>GL-001U</t>
  </si>
  <si>
    <t>ультра білий</t>
  </si>
  <si>
    <t>GL-001</t>
  </si>
  <si>
    <t>AS-GL201U- MDF-HS000U</t>
  </si>
  <si>
    <t>GL-201U AS жасмин 2800x1300x18,4  MDF HS 000U біле* DP</t>
  </si>
  <si>
    <t>GL-201U</t>
  </si>
  <si>
    <t>жасмин</t>
  </si>
  <si>
    <t>GL-201</t>
  </si>
  <si>
    <t>AS-GL202U- MDF-HS000U</t>
  </si>
  <si>
    <t>GL-202U AS мокко 2800x1300x18,4  MDF HS 000U біле* DP</t>
  </si>
  <si>
    <t>GL-202U</t>
  </si>
  <si>
    <t>мокко</t>
  </si>
  <si>
    <t>GL-202</t>
  </si>
  <si>
    <t>AS-GL801U- MDF-HS000U</t>
  </si>
  <si>
    <t>GL-801U AS лісовий вовк 2800x1300x18,4  MDF HS 000U біле* DP</t>
  </si>
  <si>
    <t>GL-801U</t>
  </si>
  <si>
    <t>лісовий вовк</t>
  </si>
  <si>
    <t>GL-801</t>
  </si>
  <si>
    <t>AS-GL802U- MDF-HS000U</t>
  </si>
  <si>
    <t>GL-802U AS сірий шовк 2800x1300x18,4  MDF HS 000U біле* DP</t>
  </si>
  <si>
    <t>GL-802U</t>
  </si>
  <si>
    <t>сірий шовк</t>
  </si>
  <si>
    <t>GL-802</t>
  </si>
  <si>
    <t>AS-GL803U- MDF-HS900U</t>
  </si>
  <si>
    <t>GL-803U AS графіт 2800x1300x18,4  MDF HS 900U чорне* DP</t>
  </si>
  <si>
    <t>GL-803U</t>
  </si>
  <si>
    <t>графіт</t>
  </si>
  <si>
    <t>GL-803</t>
  </si>
  <si>
    <t>AS-GL804U- MDF-HS000U</t>
  </si>
  <si>
    <t>GL-804U AS кварцевий 2800x1300x18,4  MDF HS 000U біле* DP</t>
  </si>
  <si>
    <t>GL-804U</t>
  </si>
  <si>
    <t>кварцевий</t>
  </si>
  <si>
    <t>GL-804</t>
  </si>
  <si>
    <t>AS-GL900U- MDF-HS900U</t>
  </si>
  <si>
    <t>GL-900U AS космос 2800x1300x18,4  MDF HS 900U чорне* DP</t>
  </si>
  <si>
    <t>GL-900U</t>
  </si>
  <si>
    <t>космос</t>
  </si>
  <si>
    <t>GL-900</t>
  </si>
  <si>
    <t>AS-GL102U- MDF-HS000U</t>
  </si>
  <si>
    <t>GL-102U AS сливовий 2800x1300x18,4  MDF HS 000U біле* DP</t>
  </si>
  <si>
    <t>GL-102U</t>
  </si>
  <si>
    <t>сливовий</t>
  </si>
  <si>
    <t>GL-102</t>
  </si>
  <si>
    <t>AS-GL101U- MDF-HS000U</t>
  </si>
  <si>
    <t>GL-101U AS каєнський перець 2800x1300x18,4  MDF HS 000U біле* DP</t>
  </si>
  <si>
    <t>GL-101U</t>
  </si>
  <si>
    <t>каєнський перець</t>
  </si>
  <si>
    <t>GL-101</t>
  </si>
  <si>
    <t>AS-ME001U- MDF-HS000U</t>
  </si>
  <si>
    <t>ME-001U AS біла перлина 2800x1300x18,4  MDF HS 000U біле* DP</t>
  </si>
  <si>
    <t>ME-001U</t>
  </si>
  <si>
    <t>біла перлина</t>
  </si>
  <si>
    <t>ME-001</t>
  </si>
  <si>
    <t>AS-ME805U- MDF-HS000U</t>
  </si>
  <si>
    <t>ME-805U AS платинум 2800x1300x18,4  MDF HS 000U біле* DP</t>
  </si>
  <si>
    <t>ME-805U</t>
  </si>
  <si>
    <t>платинум</t>
  </si>
  <si>
    <t>ME-805</t>
  </si>
  <si>
    <t>AS-ME806U- MDF-HS000U</t>
  </si>
  <si>
    <t>ME-806U AS чорна перлина 2800x1300x18,4  MDF HS 000U біле* DP</t>
  </si>
  <si>
    <t>ME-806U</t>
  </si>
  <si>
    <t>чорна перлина</t>
  </si>
  <si>
    <t>ME-806</t>
  </si>
  <si>
    <t>AS-ME900U- MDF-HS900U</t>
  </si>
  <si>
    <t>ME-900U AS авантюрин 2800x1300x18,4  MDF HS 900U чорне* DP</t>
  </si>
  <si>
    <t>ME-900U</t>
  </si>
  <si>
    <t>авантюрин (Ч)</t>
  </si>
  <si>
    <t>ME-900</t>
  </si>
  <si>
    <t>AS-ME401U- MDF-HS000U</t>
  </si>
  <si>
    <t>ME-401U AS небесно-бірюзовий 2800x1300x18,4  MDF HS 000U біле* DP</t>
  </si>
  <si>
    <t>ME-401U</t>
  </si>
  <si>
    <t>небесно-бірюзовий</t>
  </si>
  <si>
    <t>ME-401</t>
  </si>
  <si>
    <t>AS-ME203U- MDF-HS000U</t>
  </si>
  <si>
    <t>ME-203U AS шампань 2800x1300x18,4  MDF HS 000U біле* DP</t>
  </si>
  <si>
    <t>ME-203U</t>
  </si>
  <si>
    <t>шампань</t>
  </si>
  <si>
    <t>ME-203</t>
  </si>
  <si>
    <t>AS-MT-AF500U- MDF-HS000U</t>
  </si>
  <si>
    <t>MT-AF-500U AS океан 2800x1300x18,4 MDF HS 000U білий *DP</t>
  </si>
  <si>
    <t>MT-AF-500U</t>
  </si>
  <si>
    <t>океан</t>
  </si>
  <si>
    <t>MT-AF-500</t>
  </si>
  <si>
    <t>AS-MT-AF501U- MDF-HS000U</t>
  </si>
  <si>
    <t>MT-AF-501U AS меркурій 2800x1300x18,4 MDF HS 000U білий *DP</t>
  </si>
  <si>
    <t>MT-AF-501U</t>
  </si>
  <si>
    <t>меркурій</t>
  </si>
  <si>
    <t>MT-AF-501</t>
  </si>
  <si>
    <t>AS-MT-AF502U- MDF-HS000U</t>
  </si>
  <si>
    <t>MT-AF-502U AS гріджио модерн 2800x1300x18,4 MDF HS 000U білий *DP</t>
  </si>
  <si>
    <t>MT-AF-502U</t>
  </si>
  <si>
    <t>гріджио модерн</t>
  </si>
  <si>
    <t>MT-AF-502</t>
  </si>
  <si>
    <t>AS-GL501U- MDF-HS000U</t>
  </si>
  <si>
    <t>GL-501U AS меркурій 2800x1300x18,4 MDF HS 000U білий *DP</t>
  </si>
  <si>
    <t>GL-501U</t>
  </si>
  <si>
    <t>GL-501</t>
  </si>
  <si>
    <t>AS-GL003U- MDF-HS000U</t>
  </si>
  <si>
    <t>GL-003U AS сніжно-білий 2800x1300x18,4 MDF HS 000U білий *DP</t>
  </si>
  <si>
    <t>GL-003U</t>
  </si>
  <si>
    <t>сніжно-білий</t>
  </si>
  <si>
    <t>GL-003</t>
  </si>
  <si>
    <t>AS-MT-AF003U- MDF-HS000U</t>
  </si>
  <si>
    <t>MT-AF-003U AS сніжно-білий 2800x1300x18,4 MDF HS 000U білий *DP</t>
  </si>
  <si>
    <t>MT-AF-003U</t>
  </si>
  <si>
    <t>MT-AF-003</t>
  </si>
  <si>
    <t>AS-MT-AF301U- MDF-HS000U</t>
  </si>
  <si>
    <t>MT-AF-301U AS кам'яна троянда 2800x1300x18,4 MDF HS 000U білий *DP</t>
  </si>
  <si>
    <t>MT-AF-301U</t>
  </si>
  <si>
    <t>кам'яна троянда</t>
  </si>
  <si>
    <t>MT-AF-301</t>
  </si>
  <si>
    <t>AS-MT-AF000U- MDF-HS000U</t>
  </si>
  <si>
    <t>MT-AF-000U AS біла ніч 2800x1300x18,4 MDF HS 000U білий *DP</t>
  </si>
  <si>
    <t>MT-AF-000U</t>
  </si>
  <si>
    <t>MT-AF-000</t>
  </si>
  <si>
    <t>AS-MT-AF001U- MDF-HS000U</t>
  </si>
  <si>
    <t>MT-AF-001U AS ультра білий 2800x1300x18,4 MDF HS 000U білий *DP</t>
  </si>
  <si>
    <t>MT-AF-001U</t>
  </si>
  <si>
    <t>MT-AF-001</t>
  </si>
  <si>
    <t>AS-MT-AF201U- MDF-HS000U</t>
  </si>
  <si>
    <t>MT-AF-201U AS жасмин 2800x1300x18,4 MDF HS 000U білий *DP</t>
  </si>
  <si>
    <t>MT-AF-201U</t>
  </si>
  <si>
    <t>MT-AF-201</t>
  </si>
  <si>
    <t>AS-MT-AF202U- MDF-HS000U</t>
  </si>
  <si>
    <t>MT-AF-202U AS мокко 2800x1300x18,4 MDF HS 000U білий *DP</t>
  </si>
  <si>
    <t>MT-AF-202U</t>
  </si>
  <si>
    <t>MT-AF-202</t>
  </si>
  <si>
    <t>AS-MT-AF802U- MDF-HS000U</t>
  </si>
  <si>
    <t>MT-AF-802U AS сірий шовк 2800x1300x18,4 MDF HS 000U білий *DP</t>
  </si>
  <si>
    <t>MT-AF-802U</t>
  </si>
  <si>
    <t>MT-AF-802</t>
  </si>
  <si>
    <t>AS-MT-AF804U- MDF-HS000U</t>
  </si>
  <si>
    <t>MT-AF-804U AS кварцевий 2800x1300x18,4 MDF HS 000U білий *DP</t>
  </si>
  <si>
    <t>MT-AF-804U</t>
  </si>
  <si>
    <t>MT-AF-804</t>
  </si>
  <si>
    <t>AS-MT-AF900U- MDF-HS900U</t>
  </si>
  <si>
    <t>MT-AF-900U AS космос 2800x1300x18,4 MDF HS 900U чорний *DP</t>
  </si>
  <si>
    <t>MT-AF-900U</t>
  </si>
  <si>
    <t>космос (Ч)</t>
  </si>
  <si>
    <t>MT-AF-900</t>
  </si>
  <si>
    <t>CS-GL002U- MDF-HC002U</t>
  </si>
  <si>
    <t>GL-002U CS біле сонце 2800x1300x20  MDF HС 002U в колір* DP</t>
  </si>
  <si>
    <t>HU 10482</t>
  </si>
  <si>
    <t>Smooth</t>
  </si>
  <si>
    <t>АВС</t>
  </si>
  <si>
    <t>23x1,0</t>
  </si>
  <si>
    <t>CS-GL001U- MDF-HC001U</t>
  </si>
  <si>
    <t>GL-001U CS ультра білий 2800x1300x20  MDF HС 001U в колір* DP</t>
  </si>
  <si>
    <t>HU 10129</t>
  </si>
  <si>
    <t>CS-GL000U- MDF-HC000U</t>
  </si>
  <si>
    <t>GL-000U CS біла ніч 2800x1300x20  MDF HС 000U в колір* DP</t>
  </si>
  <si>
    <t>HU 101027</t>
  </si>
  <si>
    <t>CS-GL201U- MDF-HC201U</t>
  </si>
  <si>
    <t>GL-201U CS жасмин 2800x1300x20  MDF HС 201U в колір* DP</t>
  </si>
  <si>
    <t>HU 120222</t>
  </si>
  <si>
    <t>CS-GL802U- MDF-HC802U</t>
  </si>
  <si>
    <t>GL-802U CS сірий шовк 2800x1300x20  MDF HС 802U в колір* DP</t>
  </si>
  <si>
    <t>HU 121343</t>
  </si>
  <si>
    <t>CS-GL807U- MDF-HC807U</t>
  </si>
  <si>
    <t>GL-807U CS річкова галька 2800x1300x20  MDF HС 807U в колір* DP</t>
  </si>
  <si>
    <t>GL-807U</t>
  </si>
  <si>
    <t>річкова галька</t>
  </si>
  <si>
    <t>GL-807</t>
  </si>
  <si>
    <t>HU 171191</t>
  </si>
  <si>
    <t>CS-GL808U- MDF-HC808U</t>
  </si>
  <si>
    <t>GL-808U CS лофт 2800x1300x20  MDF HС 808U в колір* DP</t>
  </si>
  <si>
    <t>GL-808U</t>
  </si>
  <si>
    <t>лофт</t>
  </si>
  <si>
    <t>GL-808</t>
  </si>
  <si>
    <t>HU 177184</t>
  </si>
  <si>
    <t>CS-GL402U- MDF-HC402U</t>
  </si>
  <si>
    <t>GL-402U CS магічна м'ята 2800x1300x20  MDF HС 402U в колір* DP</t>
  </si>
  <si>
    <t>GL-402U</t>
  </si>
  <si>
    <t>магічна м'ята</t>
  </si>
  <si>
    <t>GL-402</t>
  </si>
  <si>
    <t xml:space="preserve">HU 16608 </t>
  </si>
  <si>
    <t>CS-MT002U- MDF-HC002U</t>
  </si>
  <si>
    <t>MT-002U CS біле сонце 2800x1300x20  MDF HС 002U в колір* DP</t>
  </si>
  <si>
    <t>MT-002U</t>
  </si>
  <si>
    <t>MT-002</t>
  </si>
  <si>
    <t>CS-MT001U- MDF-HC001U</t>
  </si>
  <si>
    <t>MT-001U CS ультра білий 2800x1300x20  MDF HС 001U в колір* DP</t>
  </si>
  <si>
    <t>MT-001U</t>
  </si>
  <si>
    <t>MT-001</t>
  </si>
  <si>
    <t>CS-MT000U- MDF-HC000U</t>
  </si>
  <si>
    <t>MT-000U CS біла ніч 2800x1300x20  MDF HС 000U в колір* DP</t>
  </si>
  <si>
    <t>MT-000U</t>
  </si>
  <si>
    <t>MT-000</t>
  </si>
  <si>
    <t>CS-MT201U- MDF-HC201U</t>
  </si>
  <si>
    <t>MT-201U CS жасмин 2800x1300x20  MDF HС 201U в колір* DP</t>
  </si>
  <si>
    <t>MT-201U</t>
  </si>
  <si>
    <t>MT-201</t>
  </si>
  <si>
    <t>CS-MT802U- MDF-HC802U</t>
  </si>
  <si>
    <t>MT-802U CS сірий шовк 2800x1300x20  MDF HС 802U в колір* DP</t>
  </si>
  <si>
    <t>MT-802U</t>
  </si>
  <si>
    <t>MT-802</t>
  </si>
  <si>
    <t>CS-MT807U- MDF-HC807U</t>
  </si>
  <si>
    <t>MT-807U CS річкова галька 2800x1300x20  MDF HС 807U в колір* DP</t>
  </si>
  <si>
    <t>MT-807U</t>
  </si>
  <si>
    <t>MT-807</t>
  </si>
  <si>
    <t>CS-MT808U- MDF-HC808U</t>
  </si>
  <si>
    <t>MT-808U CS лофт 2800x1300x20  MDF HС 808U в колір* DP</t>
  </si>
  <si>
    <t>MT-808U</t>
  </si>
  <si>
    <t>MT-808</t>
  </si>
  <si>
    <t>CS-MT402U- MDF-HC402U</t>
  </si>
  <si>
    <t>MT-402U CS магічна м'ята 2800x1300x20  MDF HС 402U в колір* DP</t>
  </si>
  <si>
    <t>MT-402U</t>
  </si>
  <si>
    <t>MT-402</t>
  </si>
  <si>
    <t>AS-GL301U- MDF-HS000U</t>
  </si>
  <si>
    <t>GL-301U AS камяна троянда 2800x1300x18,4 MDF HS 000U білий *DP</t>
  </si>
  <si>
    <t>GL-301U</t>
  </si>
  <si>
    <t>кам'яна троянда (Б)</t>
  </si>
  <si>
    <t>GL-301</t>
  </si>
  <si>
    <t>AS-GL302U- MDF-HS000U</t>
  </si>
  <si>
    <t>GL-302U AS сапфір 2800x1300x18,4 MDF HS 000U білий *DP</t>
  </si>
  <si>
    <t>GL-302U</t>
  </si>
  <si>
    <t>сапфір</t>
  </si>
  <si>
    <t>GL-302</t>
  </si>
  <si>
    <t>AS-GL403U- MDF-HS000U</t>
  </si>
  <si>
    <t>GL-403U AS небесний оксамит 2800x1300x18,4 MDF HS 000U білий *DP</t>
  </si>
  <si>
    <t>GL-403U</t>
  </si>
  <si>
    <t>небесний оксамит (Б)</t>
  </si>
  <si>
    <t>GL-403</t>
  </si>
  <si>
    <t>AS-MM203U- MDF-HS000U</t>
  </si>
  <si>
    <t>MM-203U AS бронза 2800x1300x18,4 MDF HS 000U білий *DP</t>
  </si>
  <si>
    <t>MM-203U</t>
  </si>
  <si>
    <t>бронза (Б)</t>
  </si>
  <si>
    <t>MM-203</t>
  </si>
  <si>
    <t>AS-MM806U- MDF-HS000U</t>
  </si>
  <si>
    <t>MM-806U AS чорна перлина 2800x1300x18,4 MDF HS 000U білий *DP</t>
  </si>
  <si>
    <t>MM-806U</t>
  </si>
  <si>
    <t>чорна перлина (Б)</t>
  </si>
  <si>
    <t>MM-806</t>
  </si>
  <si>
    <t>AS-MM204U- MDF-HS000U</t>
  </si>
  <si>
    <t>MM-204U AS бронза 2800x1300x18,4 MDF HS 000U білий *DP</t>
  </si>
  <si>
    <t>MM-204U</t>
  </si>
  <si>
    <t>MM-204</t>
  </si>
  <si>
    <t>SL-GL0001U- MDF-RAL 9016</t>
  </si>
  <si>
    <t>GL-0001U SL білий, 2800*1300*17,9 MDF Білий RAL 9016 *DP</t>
  </si>
  <si>
    <t>GL-0001U SL</t>
  </si>
  <si>
    <t>білий</t>
  </si>
  <si>
    <t>GL-0001</t>
  </si>
  <si>
    <t>SL-GL0002U- MDF-RAL 9016</t>
  </si>
  <si>
    <t>GL-0002U SL магнолія, 2800*1300*17,9 MDF Білий RAL 9016 *DP</t>
  </si>
  <si>
    <t>GL-0002U SL</t>
  </si>
  <si>
    <t>магнолія</t>
  </si>
  <si>
    <t>GL-0002</t>
  </si>
  <si>
    <t>SL-GL0003U- MDF-RAL 9016</t>
  </si>
  <si>
    <t>GL-0003U SL крижана кава, 2800*1300*17,9 MDF Білий RAL 9016 *DP</t>
  </si>
  <si>
    <t>GL-0003U SL</t>
  </si>
  <si>
    <t>крижана кава</t>
  </si>
  <si>
    <t>GL-0003</t>
  </si>
  <si>
    <t>SL-GL0004U- MDF-RAL 9016</t>
  </si>
  <si>
    <t>GL-0004U SL сірий дощ, 2800*1300*17,9 MDF Білий RAL 9016 *DP</t>
  </si>
  <si>
    <t>GL-0004U SL</t>
  </si>
  <si>
    <t>сірий дощ</t>
  </si>
  <si>
    <t>GL-0004</t>
  </si>
  <si>
    <t>SL-MT0001U- MDF-RAL 9016</t>
  </si>
  <si>
    <t>MT-0001U SL білий, 2800*1300*17,9 MDF Білий RAL 9016 *DP</t>
  </si>
  <si>
    <t>MT-0001U SL</t>
  </si>
  <si>
    <t>MT-0001</t>
  </si>
  <si>
    <t>SL-MT0002U- MDF-RAL 9016</t>
  </si>
  <si>
    <t>MT-0002U SL магнолія, 2800*1300*17,9 MDF Білий RAL 9016 *DP</t>
  </si>
  <si>
    <t>MT-0002U SL</t>
  </si>
  <si>
    <t>MT-0002</t>
  </si>
  <si>
    <t>SL-MT0003U- MDF-RAL 9016</t>
  </si>
  <si>
    <t>MT-0003U SL крижана кава, 2800*1300*17,9 MDF Білий RAL 9016 *DP</t>
  </si>
  <si>
    <t>MT-0003U SL</t>
  </si>
  <si>
    <t>MT-0003</t>
  </si>
  <si>
    <t>SL-MT0004U- MDF-RAL 9016</t>
  </si>
  <si>
    <t>MT-0004U SL сірий дощ, 2800*1300*17,9 MDF Білий RAL 9016 *DP</t>
  </si>
  <si>
    <t>MT-0004U SL</t>
  </si>
  <si>
    <t>MT-0004</t>
  </si>
  <si>
    <t>SL-FN021SL- MDF-RAL 9016</t>
  </si>
  <si>
    <t>FN021SL дуб карамель, 2800*1300*8,5 MDF Білий RAL 9016 *DP</t>
  </si>
  <si>
    <t>FN021SL</t>
  </si>
  <si>
    <t>дуб карамель</t>
  </si>
  <si>
    <t>SL-FN051SL- MDF-RAL 9016</t>
  </si>
  <si>
    <t>FN051SL вогняний бетон, 2800*1300*8,5 MDF Білий RAL 9016 *DP</t>
  </si>
  <si>
    <t>FN051SL</t>
  </si>
  <si>
    <t>вогняний бетон</t>
  </si>
  <si>
    <t>SL-FN022SL- MDF-RAL 9016</t>
  </si>
  <si>
    <t>FN022SL бук альпійський, 2800*1300*17,9 MDF Білий RAL 9016 *DP</t>
  </si>
  <si>
    <t>FN022SL</t>
  </si>
  <si>
    <t>бук альпійський</t>
  </si>
  <si>
    <t>SL-FN023SL- MDF-RAL 9016</t>
  </si>
  <si>
    <t>FN023SL ясен королівський, 2800*1300*17,9 MDF Білий RAL 9016 *DP</t>
  </si>
  <si>
    <t>FN023SL</t>
  </si>
  <si>
    <t>ясен королівський</t>
  </si>
  <si>
    <t>SL-FN024SL- MDF-RAL 9016</t>
  </si>
  <si>
    <t>FN024SL в'яз сірий, 2800*1300*17,9 MDF Білий RAL 9016 *DP</t>
  </si>
  <si>
    <t>FN024SL</t>
  </si>
  <si>
    <t>в'яз сірий</t>
  </si>
  <si>
    <t>SL-FN025SL- MDF-RAL 9016</t>
  </si>
  <si>
    <t>FN025SL клен гірський, 2800*1300*17,9 MDF Білий RAL 9016 *DP</t>
  </si>
  <si>
    <t>FN025SL</t>
  </si>
  <si>
    <t>клен гірський</t>
  </si>
  <si>
    <t>SL-FN052SL- MDF-RAL 9016</t>
  </si>
  <si>
    <t>FN052SL багамський камінь, 2800*1300*17,9 MDF Білий RAL 9016 *DP</t>
  </si>
  <si>
    <t>FN052SL</t>
  </si>
  <si>
    <t>багамський камінь</t>
  </si>
  <si>
    <t>SL-DUAL-GL0001U- MDF-GL0001U</t>
  </si>
  <si>
    <t>GL-0001U SL, DUAL, 2800*1300*17,9 MDF GL-0001U SL білий *DP</t>
  </si>
  <si>
    <t>GL-DUAL-0001U SL</t>
  </si>
  <si>
    <t>SL-DUAL-GL0002U- MDF-GL0002U</t>
  </si>
  <si>
    <t>GL-0002U SL, DUAL, 2800*1300*17,9 MDF GL-0002U SL магнолія *DP</t>
  </si>
  <si>
    <t>GL-DUAL-0002U SL</t>
  </si>
  <si>
    <t>SL-DUAL-GL0003U- MDF-GL0003U</t>
  </si>
  <si>
    <t>GL-0003U SL, DUAL, 2800*1300*17,9 MDF GL-0003U SL крижана кава *DP</t>
  </si>
  <si>
    <t>GL-DUAL-0003U SL</t>
  </si>
  <si>
    <t>SL-DUAL-GL0004U- MDF-GL0004U</t>
  </si>
  <si>
    <t>GL-0004U SL, DUAL, 2800*1300*17,9 MDF GL-0004U SL сірий дощ *DP</t>
  </si>
  <si>
    <t>GL-DUAL-0004U SL</t>
  </si>
  <si>
    <t>SL-DUAL-MT0001U- MDF-MT0001U</t>
  </si>
  <si>
    <t>MT-0001U SL, DUAL, 2800*1300*17,9 MDF MT-0001U SL білий *DP</t>
  </si>
  <si>
    <t>MT-DUAL-0001U SL</t>
  </si>
  <si>
    <t>SL-DUAL-MT0002U- MDF-MT0002U</t>
  </si>
  <si>
    <t>MT-0002U SL, DUAL, 2800*1300*17,9 MDF MT-0002U SL магнолія *DP</t>
  </si>
  <si>
    <t>MT-DUAL-0002U SL</t>
  </si>
  <si>
    <t>SL-DUAL-MT0003U- MDF-MT0003U</t>
  </si>
  <si>
    <t>MT-0003U SL, DUAL, 2800*1300*17,9 MDF MT-0003U SL крижана кава *DP</t>
  </si>
  <si>
    <t>MT-DUAL-0003U SL</t>
  </si>
  <si>
    <t>SL-DUAL-MT0004U- MDF-MT0004U</t>
  </si>
  <si>
    <t>MT-0004U SL, DUAL, 2800*1300*17,9 MDF MT-0004U SL сірий дощ *DP</t>
  </si>
  <si>
    <t>MT-DUAL-0004U SL</t>
  </si>
  <si>
    <t>SL-DUAL-FN021SL- MDF-FN021SL</t>
  </si>
  <si>
    <t>FN021SL дуб карамель, DUAL, 2800*1300*17,9 MDF FN021SL дуб карамель *DP</t>
  </si>
  <si>
    <t>FN021SL-DUAL</t>
  </si>
  <si>
    <t>SL-DUAL-FN051SL- MDF-FN051SL</t>
  </si>
  <si>
    <t>FN051SL вогняний бетон, DUAL, 2800*1300*17,9 MDF FN051SL вогняний бетон *DP</t>
  </si>
  <si>
    <t>FN051SL-DUAL</t>
  </si>
  <si>
    <t>SL-DUAL-FN022SL- MDF-FN022SL</t>
  </si>
  <si>
    <t>FN022SL бук альпійський, DUAL, 2800*1300*17,9 MDF FN022SL бук альпійський *DP</t>
  </si>
  <si>
    <t>FN022SL-DUAL</t>
  </si>
  <si>
    <t>SL-DUAL-FN023SL- MDF-FN023SL</t>
  </si>
  <si>
    <t>FN023SL ясен королівський, DUAL, 2800*1300*17,9 MDF FN023SL ясен королівський *DP</t>
  </si>
  <si>
    <t>FN023SL-DUAL</t>
  </si>
  <si>
    <t>SL-DUAL-FN024SL- MDF-FN024SL</t>
  </si>
  <si>
    <t>FN024SL в'яз сірий, DUAL, 2800*1300*17,9 MDF FN024SL в'яз сірий *DP</t>
  </si>
  <si>
    <t>FN024SL-DUAL</t>
  </si>
  <si>
    <t>SL-DUAL-FN025SL- MDF-FN025SL</t>
  </si>
  <si>
    <t>FN025SL клен гірський, DUAL, 2800*1300*17,9 MDF FN025SL клен гірський *DP</t>
  </si>
  <si>
    <t>FN025SL-DUAL</t>
  </si>
  <si>
    <t>SL-DUAL-FN052SL- MDF-FN052SL</t>
  </si>
  <si>
    <t>FN052SL багамський камінь, DUAL, 2800*1300*17,9 MDF FN052SL багамський камінь *DP</t>
  </si>
  <si>
    <t>FN052SL-DUAL</t>
  </si>
  <si>
    <t>L939 0X</t>
  </si>
  <si>
    <t>Дуб Квебек</t>
  </si>
  <si>
    <t>L939</t>
  </si>
  <si>
    <t>L940 0X</t>
  </si>
  <si>
    <t>Дуб Сонома</t>
  </si>
  <si>
    <t>L940</t>
  </si>
  <si>
    <t>SP800 0X</t>
  </si>
  <si>
    <t>Еванс</t>
  </si>
  <si>
    <t>SP800</t>
  </si>
  <si>
    <t>SP801 0X</t>
  </si>
  <si>
    <t>Дуб скельний</t>
  </si>
  <si>
    <t>SP801</t>
  </si>
  <si>
    <t>SP802 0X</t>
  </si>
  <si>
    <t>Дуб американський</t>
  </si>
  <si>
    <t>SP802</t>
  </si>
  <si>
    <t>U01 0X</t>
  </si>
  <si>
    <t>Бежевий</t>
  </si>
  <si>
    <t>U01</t>
  </si>
  <si>
    <t>W015 0X</t>
  </si>
  <si>
    <t>Чорний</t>
  </si>
  <si>
    <t>W015</t>
  </si>
  <si>
    <t>W308 0X</t>
  </si>
  <si>
    <t>Меланж рояль</t>
  </si>
  <si>
    <t>W308</t>
  </si>
  <si>
    <t>W309 0X</t>
  </si>
  <si>
    <t>Меланж</t>
  </si>
  <si>
    <t>W309</t>
  </si>
  <si>
    <t>W74 0X</t>
  </si>
  <si>
    <t>Бiлий</t>
  </si>
  <si>
    <t>W74</t>
  </si>
  <si>
    <t>AS-MT-AF403U- MDF-HS000U</t>
  </si>
  <si>
    <t>MT-AF-403U AS небесний оксамит 2800x1300x18,4 MDF HS 000U білий *DP</t>
  </si>
  <si>
    <t>MT-AF-403U</t>
  </si>
  <si>
    <t>небесний оксамит</t>
  </si>
  <si>
    <t>MT-AF-403</t>
  </si>
  <si>
    <t>AS-MT-AF801U- MDF-HS000U</t>
  </si>
  <si>
    <t>MT-AF-801U AS лісовий вовк 2800x1300x18,4 MDF HS 000U білий *DP</t>
  </si>
  <si>
    <t>MT-AF-801U</t>
  </si>
  <si>
    <t>MT-AF-801</t>
  </si>
  <si>
    <t>AS-MT-AF803U- MDF-HS900U</t>
  </si>
  <si>
    <t>MT-AF-803U AS графіт 2800x1300x18,4 MDF HS 900U чорний *DP</t>
  </si>
  <si>
    <t>MT-AF-803U</t>
  </si>
  <si>
    <t>MT-AF-803</t>
  </si>
  <si>
    <t>…</t>
  </si>
  <si>
    <t>список типов кромкования</t>
  </si>
  <si>
    <t xml:space="preserve"> </t>
  </si>
  <si>
    <t>LuxeForm ABS High Gloss 22x1 GL 001U ультра білий</t>
  </si>
  <si>
    <t>без кромкования</t>
  </si>
  <si>
    <t xml:space="preserve">кромка по умолчанию </t>
  </si>
  <si>
    <t>кромка альтернатива</t>
  </si>
  <si>
    <t>кромка альтернатива 2</t>
  </si>
  <si>
    <t>код декора</t>
  </si>
  <si>
    <t>декор</t>
  </si>
  <si>
    <t>кратное наименование 1С
плита с подложкой HIPS</t>
  </si>
  <si>
    <t>артикул
плита с подложкой HIPS</t>
  </si>
  <si>
    <t>кратное наименование 1С
фасад с подложкой HIPS</t>
  </si>
  <si>
    <t>полное наименование 1С
плита с подложкой HIPS</t>
  </si>
  <si>
    <t>ценовой уровень</t>
  </si>
  <si>
    <t>цена текущая, Розница грн с НДС</t>
  </si>
  <si>
    <t>цена текущая, Розница Фасады Эталон грн с НДС</t>
  </si>
  <si>
    <t>тип декора</t>
  </si>
  <si>
    <t>цена текущая, Розница кромка Рехау грн с НДС</t>
  </si>
  <si>
    <t>цена текущая, Розница кромка Хранипекс грн с НДС</t>
  </si>
  <si>
    <t xml:space="preserve">для расчета </t>
  </si>
  <si>
    <t>рехау евро</t>
  </si>
  <si>
    <t>хранипекс евро</t>
  </si>
  <si>
    <t>ТМ</t>
  </si>
  <si>
    <t>FDAS-GL000U- MDF-HS000U</t>
  </si>
  <si>
    <t>1.2.1.SE</t>
  </si>
  <si>
    <t>1.2.1.SE-FD</t>
  </si>
  <si>
    <t>23x0,7</t>
  </si>
  <si>
    <t>размер в производстве 1.0</t>
  </si>
  <si>
    <t>FDAS-GL002U- MDF-HS000U</t>
  </si>
  <si>
    <t>FDAS-GL001U- MDF-HS000U</t>
  </si>
  <si>
    <t>FDAS-GL201U- MDF-HS000U</t>
  </si>
  <si>
    <t>FDAS-GL202U- MDF-HS000U</t>
  </si>
  <si>
    <t>FDAS-GL801U- MDF-HS000U</t>
  </si>
  <si>
    <t>FDAS-GL802U- MDF-HS000U</t>
  </si>
  <si>
    <t>FDAS-GL803U- MDF-HS900U</t>
  </si>
  <si>
    <t>23x0,8</t>
  </si>
  <si>
    <t>FDAS-GL804U- MDF-HS000U</t>
  </si>
  <si>
    <t>FDAS-GL900U- MDF-HS900U</t>
  </si>
  <si>
    <t>FDAS-GL102U- MDF-HS000U</t>
  </si>
  <si>
    <t>1.2.2.SE</t>
  </si>
  <si>
    <t>1.2.2.SE-FD</t>
  </si>
  <si>
    <t>FDAS-GL101U- MDF-HS000U</t>
  </si>
  <si>
    <t>FDAS-ME001U- MDF-HS000U</t>
  </si>
  <si>
    <t>1.3.1.SE</t>
  </si>
  <si>
    <t>1.3.1.SE-FD</t>
  </si>
  <si>
    <t>22x1,0</t>
  </si>
  <si>
    <t>FDAS-ME805U- MDF-HS000U</t>
  </si>
  <si>
    <t>FDAS-ME806U- MDF-HS000U</t>
  </si>
  <si>
    <t>FDAS-ME900U- MDF-HS900U</t>
  </si>
  <si>
    <t>FDAS-ME401U- MDF-HS000U</t>
  </si>
  <si>
    <t>FDAS-ME203U- MDF-HS000U</t>
  </si>
  <si>
    <t>MT-000U AS біла ніч 2800x1300x18,4  MDF HS 000U біле* DP</t>
  </si>
  <si>
    <t>FDAS-MT-AF500U- MDF-HS000U</t>
  </si>
  <si>
    <t>1.1.1.SE</t>
  </si>
  <si>
    <t>1.1.1.SE-FD</t>
  </si>
  <si>
    <t>MT-001U AS ультра білий 2800x1300x18,4  MDF HS 000U біле* DP</t>
  </si>
  <si>
    <t>FDAS-MT-AF501U- MDF-HS000U</t>
  </si>
  <si>
    <t>FDAS-MT-AF502U- MDF-HS000U</t>
  </si>
  <si>
    <t>FDAS-GL501U- MDF-HS000U</t>
  </si>
  <si>
    <t>FDAS-GL003U- MDF-HS000U</t>
  </si>
  <si>
    <t>FDAS-MT-AF003U- MDF-HS000U</t>
  </si>
  <si>
    <t>FDAS-MT-AF301U- MDF-HS000U</t>
  </si>
  <si>
    <t>FDCS-GL002U- MDF-HC002U</t>
  </si>
  <si>
    <t>2.2.1.SE</t>
  </si>
  <si>
    <t>2.2.1.SE-FD</t>
  </si>
  <si>
    <t>Crystaline</t>
  </si>
  <si>
    <t>FDCS-GL001U- MDF-HC001U</t>
  </si>
  <si>
    <t>FDCS-GL000U- MDF-HC000U</t>
  </si>
  <si>
    <t>FDCS-GL201U- MDF-HC201U</t>
  </si>
  <si>
    <t>FDCS-GL802U- MDF-HC802U</t>
  </si>
  <si>
    <t>FDCS-GL807U- MDF-HC807U</t>
  </si>
  <si>
    <t>FDCS-GL808U- MDF-HC808U</t>
  </si>
  <si>
    <t>FDCS-GL402U- MDF-HC402U</t>
  </si>
  <si>
    <t>FDCS-MT002U- MDF-HC002U</t>
  </si>
  <si>
    <t>2.1.1.SE</t>
  </si>
  <si>
    <t>2.1.1.SE-FD</t>
  </si>
  <si>
    <t>FDCS-MT001U- MDF-HC001U</t>
  </si>
  <si>
    <t>FDCS-MT000U- MDF-HC000U</t>
  </si>
  <si>
    <t>FDCS-MT201U- MDF-HC201U</t>
  </si>
  <si>
    <t>FDCS-MT802U- MDF-HC802U</t>
  </si>
  <si>
    <t>FDCS-MT807U- MDF-HC807U</t>
  </si>
  <si>
    <t>FDCS-MT808U- MDF-HC808U</t>
  </si>
  <si>
    <t>FDCS-MT402U- MDF-HC402U</t>
  </si>
  <si>
    <t>23x1</t>
  </si>
  <si>
    <t>FDAS-GL301U- MDF-HS000U</t>
  </si>
  <si>
    <t>FDAS-GL302U- MDF-HS000U</t>
  </si>
  <si>
    <t>сапфір (Б)</t>
  </si>
  <si>
    <t>FDAS-GL403U- MDF-HS000U</t>
  </si>
  <si>
    <t>FDAS-MM203U- MDF-HS000U</t>
  </si>
  <si>
    <t>FDAS-MM806U- MDF-HS000U</t>
  </si>
  <si>
    <t>FDAS-MM204U- MDF-HS000U</t>
  </si>
  <si>
    <t>FDAS-MT-AF000U- MDF-HS000U</t>
  </si>
  <si>
    <t>FDAS-MT-AF001U- MDF-HS000U</t>
  </si>
  <si>
    <t>FDAS-MT-AF201U- MDF-HS000U</t>
  </si>
  <si>
    <t>FDAS-MT-AF202U- MDF-HS000U</t>
  </si>
  <si>
    <t>FDAS-MT-AF802U- MDF-HS000U</t>
  </si>
  <si>
    <t>FDAS-MT-AF804U- MDF-HS000U</t>
  </si>
  <si>
    <t>FDAS-MT-AF900U- MDF-HS900U</t>
  </si>
  <si>
    <t>FDSL-GL0001U- MDF-RAL 9016</t>
  </si>
  <si>
    <t>Smartline</t>
  </si>
  <si>
    <t>FDSL-GL0002U- MDF-RAL 9016</t>
  </si>
  <si>
    <t>FDSL-GL0003U- MDF-RAL 9016</t>
  </si>
  <si>
    <t>FDSL-GL0004U- MDF-RAL 9016</t>
  </si>
  <si>
    <t>FDSL-MT0001U- MDF-RAL 9016</t>
  </si>
  <si>
    <t>FDSL-MT0002U- MDF-RAL 9016</t>
  </si>
  <si>
    <t>FDSL-MT0003U- MDF-RAL 9016</t>
  </si>
  <si>
    <t>FDSL-MT0004U- MDF-RAL 9016</t>
  </si>
  <si>
    <t>FDSL-FN021SL- MDF-RAL 9016</t>
  </si>
  <si>
    <t>FDSL-FN051SL- MDF-RAL 9016</t>
  </si>
  <si>
    <t>FDSL-FN022SL- MDF-RAL 9016</t>
  </si>
  <si>
    <t>FDSL-FN023SL- MDF-RAL 9016</t>
  </si>
  <si>
    <t>FDSL-FN024SL- MDF-RAL 9016</t>
  </si>
  <si>
    <t>FDSL-FN025SL- MDF-RAL 9016</t>
  </si>
  <si>
    <t>FDSL-FN052SL- MDF-RAL 9016</t>
  </si>
  <si>
    <t>FDSL-DUAL-GL0001U- MDF-GL0001U</t>
  </si>
  <si>
    <t>FDSL-DUAL-GL0002U- MDF-GL0002U</t>
  </si>
  <si>
    <t>FDSL-DUAL-GL0003U- MDF-GL0003U</t>
  </si>
  <si>
    <t>FDSL-DUAL-GL0004U- MDF-GL0004U</t>
  </si>
  <si>
    <t>FDSL-DUAL-MT0001U- MDF-MT0001U</t>
  </si>
  <si>
    <t>FDSL-DUAL-MT0002U- MDF-MT0002U</t>
  </si>
  <si>
    <t>FDSL-DUAL-MT0003U- MDF-MT0003U</t>
  </si>
  <si>
    <t>MT-0003U SL, DUAL, 17,9 MDF MT-0003U SL крижана кава *FDFD</t>
  </si>
  <si>
    <t>FDSL-DUAL-MT0004U- MDF-MT0004U</t>
  </si>
  <si>
    <t>FDSL-DUAL-FN021SL- MDF-FN021SL</t>
  </si>
  <si>
    <t>FDSL-DUAL-FN051SL- MDF-FN051SL</t>
  </si>
  <si>
    <t>FDSL-DUAL-FN022SL- MDF-FN022SL</t>
  </si>
  <si>
    <t>FDSL-DUAL-FN023SL- MDF-FN023SL</t>
  </si>
  <si>
    <t>FDSL-DUAL-FN024SL- MDF-FN024SL</t>
  </si>
  <si>
    <t>FDSL-DUAL-FN025SL- MDF-FN025SL</t>
  </si>
  <si>
    <t>FDSL-DUAL-FN052SL- MDF-FN052SL</t>
  </si>
  <si>
    <t>FC 18 Eg</t>
  </si>
  <si>
    <t>FDAS-MT-AF403U- MDF-HS000U</t>
  </si>
  <si>
    <t>FDAS-MT-AF801U- MDF-HS000U</t>
  </si>
  <si>
    <t>FDAS-MT-AF803U- MDF-HS900U</t>
  </si>
  <si>
    <t>Справочник</t>
  </si>
  <si>
    <t>Коллекция</t>
  </si>
  <si>
    <t>HPL</t>
  </si>
  <si>
    <t>Стороны кромкования</t>
  </si>
  <si>
    <t>Типы ручек</t>
  </si>
  <si>
    <t>грн/пог м</t>
  </si>
  <si>
    <t xml:space="preserve">РО157763   </t>
  </si>
  <si>
    <t>РО155242   </t>
  </si>
  <si>
    <t>РО155241   </t>
  </si>
  <si>
    <t>Сторона ручки-профиля</t>
  </si>
  <si>
    <t>Сторона стандартной присадки</t>
  </si>
  <si>
    <t>Види упаковки</t>
  </si>
  <si>
    <t>безкоштовно</t>
  </si>
  <si>
    <t>Посилена упаковка</t>
  </si>
  <si>
    <t xml:space="preserve">Выбранная ручка </t>
  </si>
  <si>
    <t>Використання</t>
  </si>
  <si>
    <t>Ціна м.п,
 грн з ПДВ
(роздріб)</t>
  </si>
  <si>
    <t>Тип крайкування Ручки профільної
(варіант №)</t>
  </si>
  <si>
    <t>м.п. ручки</t>
  </si>
  <si>
    <t>Вартість, 
грн з ПДВ
(роздріб) Ручка-профиль</t>
  </si>
  <si>
    <t>коротке найменування 1С</t>
  </si>
  <si>
    <t>Тип кромкования</t>
  </si>
  <si>
    <t>повне найменування 1С</t>
  </si>
  <si>
    <t>Без ручки-профіль</t>
  </si>
  <si>
    <t>ширина верх</t>
  </si>
  <si>
    <t>Ручка Schuco 00</t>
  </si>
  <si>
    <t>висота справа</t>
  </si>
  <si>
    <t>Ручка Schuco 18</t>
  </si>
  <si>
    <t>ширина низ</t>
  </si>
  <si>
    <t>Ручка Schuco 38</t>
  </si>
  <si>
    <t>висота зліва</t>
  </si>
  <si>
    <t>1 ширина верх</t>
  </si>
  <si>
    <t>2 висота справа</t>
  </si>
  <si>
    <t>3 ширина низ</t>
  </si>
  <si>
    <t>4 висота зліва</t>
  </si>
  <si>
    <t>Сторони крайкування</t>
  </si>
  <si>
    <t xml:space="preserve">     </t>
  </si>
  <si>
    <t>(варіанти виконання)</t>
  </si>
  <si>
    <t>Стандарт - фасад крайкується з 4х сторін (варіант №1)</t>
  </si>
  <si>
    <t>Висота - ПО СТРУКТУРІ (враховувати для металізованих декорів)</t>
  </si>
  <si>
    <t>варіант №1 - крайкування 4х сторін</t>
  </si>
  <si>
    <t>варіант №5-№8 - крайкування 2х сторін</t>
  </si>
  <si>
    <t>варіант №2-№3 - крайкування 3х сторін</t>
  </si>
  <si>
    <t>варіант №9 і №10 - крайкування 1й боку</t>
  </si>
  <si>
    <t>РО127614   </t>
  </si>
  <si>
    <t>Фасад Акрил TopX1800 високоглянцевий GL-000U біла ніч, товщина 18,4 мм, основа - МДФ, зворотня сторона – високоміцне покриття  HS 000U біле</t>
  </si>
  <si>
    <t>РО127616   </t>
  </si>
  <si>
    <t>Фасад Акрил TopX1800 високоглянцевий GL-001U ультра білий, товщина 18,4 мм, основа - МДФ, зворотня сторона – високоміцне покриття  HS 000U біле</t>
  </si>
  <si>
    <t>РО127615   </t>
  </si>
  <si>
    <t>Фасад Акрил TopX1800 високоглянцевий GL-002U біле сонце, товщина 18,4 мм, основа - МДФ, зворотня сторона – високоміцне покриття  HS 000U біле</t>
  </si>
  <si>
    <t xml:space="preserve">РО160967  </t>
  </si>
  <si>
    <t>РО127501   </t>
  </si>
  <si>
    <t>Фасад Акрил TopX1800 високоглянцевий GL-101U каєнський перець, товщина 18,4 мм, основа - МДФ, зворотня сторона –  високоміцне покриття HS 000U біле</t>
  </si>
  <si>
    <t>РО127623   </t>
  </si>
  <si>
    <t>Фасад Акрил TopX1800 високоглянцевий GL-102U сливовий, товщина 18,4 мм, основа - МДФ, зворотня сторона – високоміцне покриття  HS 000U біле</t>
  </si>
  <si>
    <t>РО127500   </t>
  </si>
  <si>
    <t>Фасад Акрил TopX1800 високоглянцевий GL-201U жасмин, товщина 18,4 мм, основа - МДФ, зворотня сторона –  високоміцне покриття HS 000U біле</t>
  </si>
  <si>
    <t>РО127590   </t>
  </si>
  <si>
    <t>Фасад Акрил TopX1800 високоглянцевий GL-202U мокко, товщина 18,4 мм, основа - МДФ, зворотня сторона –  високоміцне покриття HS 000U біле</t>
  </si>
  <si>
    <t>РО128665   </t>
  </si>
  <si>
    <t>Фасад Акрил TopX1800 високоглянцевий GL-301U кам'яна троянда, товщина 18,4 мм, основа - МДФ, зворотня сторона – високоміцне покриття  HS 000U біле</t>
  </si>
  <si>
    <t>РО154628   </t>
  </si>
  <si>
    <t>Фасад Акрил TopX1800 високоглянцевий GL-302U сапфір, товщина 18,4 мм, основа - МДФ, зворотня сторона – високоміцне покриття  HS 000U біле</t>
  </si>
  <si>
    <t>РО128666   </t>
  </si>
  <si>
    <t>Фасад Акрил TopX1800 високоглянцевий GL-403U небесний оксамит, товщина 18,4 мм, основа - МДФ, зворотня сторона – високоміцне покриття  HS 000U біле</t>
  </si>
  <si>
    <t>РО127618   </t>
  </si>
  <si>
    <t>Фасад Акрил TopX1800 високоглянцевий GL-801U лісовий вовк, товщина 18,4 мм, основа - МДФ, зворотня сторона – високоміцне покриття  HS 000U біле</t>
  </si>
  <si>
    <t>РО127619   </t>
  </si>
  <si>
    <t>Фасад Акрил TopX1800 високоглянцевий GL-802U сірий шовк, товщина 18,4 мм, основа - МДФ, зворотня сторона – високоміцне покриття  HS 000U біле</t>
  </si>
  <si>
    <t>РО127620   </t>
  </si>
  <si>
    <t>Фасад Акрил TopX1800 високоглянцевий GL-803U графіт, товщина 18,4 мм, основа - МДФ, зворотня сторона – високоміцне покриття  HS 900U чорне</t>
  </si>
  <si>
    <t>РО127621   </t>
  </si>
  <si>
    <t>Фасад Акрил TopX1800 високоглянцевий GL-804U кварцевий, товщина 18,4 мм, основа - МДФ, зворотня сторона – високоміцне покриття  HS 000U біле</t>
  </si>
  <si>
    <t>РО127622   </t>
  </si>
  <si>
    <t>Фасад Акрил TopX1800 високоглянцевий GL-900U космос, товщина 18,4 мм, основа - МДФ, зворотня сторона – високоміцне покриття  HS 900U чорне</t>
  </si>
  <si>
    <t>РО127502   </t>
  </si>
  <si>
    <t>Фасад Акрил TopX1800 високоглянцевий ME-001U біла перлина, товщина 18,4 мм, основа - МДФ, зворотня сторона –  високоміцне покриття HS 000U біле</t>
  </si>
  <si>
    <t>РО127629   </t>
  </si>
  <si>
    <t>Фасад Акрил TopX1800 металік ME-203U шампань, товщина 18,4 мм, основа - МДФ, зворотня сторона – високоміцне покриття  HS 000U біле</t>
  </si>
  <si>
    <t>РО127628   </t>
  </si>
  <si>
    <t>Фасад Акрил TopX1800 металік ME-401U небесно-бірюзовий, товщина 18,4 мм, основа - МДФ, зворотня сторона – високоміцне покриття  HS 000U біле</t>
  </si>
  <si>
    <t>РО127624   </t>
  </si>
  <si>
    <t>Фасад Акрил TopX1800 металік ME-805U платинум, товщина 18,4 мм, основа - МДФ, зворотня сторона – високоміцне покриття  HS 000U біле</t>
  </si>
  <si>
    <t>РО127625   </t>
  </si>
  <si>
    <t>Фасад Акрил TopX1800 металік ME-806U чорна перлина, товщина 18,4 мм, основа - МДФ, зворотня сторона – високоміцне покриття  HS 000U біле</t>
  </si>
  <si>
    <t>РО127627   </t>
  </si>
  <si>
    <t>Фасад Акрил TopX1800 металік ME-900U авантюрин, товщина 18,4 мм, основа - МДФ, зворотня сторона – високоміцне покриття  HS 900U чорне</t>
  </si>
  <si>
    <t>РО128667   </t>
  </si>
  <si>
    <t>Фасад Акрил TopX1800 високоглянцевий металік MM-203U бронза, товщина 18,4 мм, основа - МДФ, зворотня сторона – високоміцне покриття  HS 000U біле</t>
  </si>
  <si>
    <t>РО137254   </t>
  </si>
  <si>
    <t>Фасад Акрил TopX1800 глибокий матовий металік MM-204U бронза, товщина 18,4 мм, основа - МДФ, зворотня сторона – високоміцне покриття  HS 000U біле</t>
  </si>
  <si>
    <t>РО128668   </t>
  </si>
  <si>
    <t>Фасад Акрил TopX1800 глибокий матовий металік MM-806U чорна перлина, товщина 18,4 мм, основа - МДФ, зворотня сторона – високоміцне покриття  HS 000U біле</t>
  </si>
  <si>
    <t>РО141539   </t>
  </si>
  <si>
    <t>Фасад Акрил TopX1800 глибокий матовий MT-AF-000U біла ніч, товщина 18,4 мм, основа - МДФ, зворотня сторона – високоміцне покриття  HS 000U біле</t>
  </si>
  <si>
    <t>РО141538   </t>
  </si>
  <si>
    <t>Фасад Акрил TopX1800 глибокий матовий MT-AF-001U ультра білий, товщина 18,4 мм, основа - МДФ, зворотня сторона – високоміцне покриття  HS 000U біле</t>
  </si>
  <si>
    <t>РО160966</t>
  </si>
  <si>
    <t>РО141540   </t>
  </si>
  <si>
    <t>Фасад Акрил TopX1800 глибокий матовий MT-AF-201U жасмин, товщина 18,4 мм, основа - МДФ, зворотня сторона – високоміцне покриття  HS 000U біле</t>
  </si>
  <si>
    <t>РО141541   </t>
  </si>
  <si>
    <t>Фасад Акрил TopX1800 глибокий матовий MT-AF-202U мокко, товщина 18,4 мм, основа - МДФ, зворотня сторона – високоміцне покриття  HS 000U біле</t>
  </si>
  <si>
    <t>РО160964</t>
  </si>
  <si>
    <t>РО160965</t>
  </si>
  <si>
    <t>РО151646   </t>
  </si>
  <si>
    <t>РО151647   </t>
  </si>
  <si>
    <t>РО154627   </t>
  </si>
  <si>
    <t>Фасад Акрил TopX1800 глибокий матовий MT-AF-502U AS гріджио модерн, товщина 18,4 мм, основа - МДФ, зворотня сторона – високоміцне покриття  HS 000U біле</t>
  </si>
  <si>
    <t>РО160963</t>
  </si>
  <si>
    <t>РО141542   </t>
  </si>
  <si>
    <t>Фасад Акрил TopX1800 глибокий матовий MT-AF-802U сірий шовк, товщина 18,4 мм, основа - МДФ, зворотня сторона – високоміцне покриття  HS 000U біле</t>
  </si>
  <si>
    <t>РО160962</t>
  </si>
  <si>
    <t>РО141543   </t>
  </si>
  <si>
    <t>Фасад Акрил TopX1800 глибокий матовий MT-AF-804U кварцевий, товщина 18,4 мм, основа - МДФ, зворотня сторона – високоміцне покриття  HS 000U біле</t>
  </si>
  <si>
    <t>РО141544   </t>
  </si>
  <si>
    <t>Фасад Акрил TopX1800 глибокий матовий MT-AF-900U космос, товщина 18,4 мм, основа - МДФ, зворотня сторона – високоміцне покриття  HS 900U чорне</t>
  </si>
  <si>
    <t>РО127640   </t>
  </si>
  <si>
    <t>Фасад Crystaline TopX1800 високоглянцевий GL-000U біла ніч, товщина 20 мм, основа - МДФ, зворотня сторона – високоміцне покриття  HС 000U в колір</t>
  </si>
  <si>
    <t>РО127639   </t>
  </si>
  <si>
    <t>Фасад Crystaline TopX1800 високоглянцевий GL-001U ультра білий, товщина 20 мм, основа - МДФ, зворотня сторона – високоміцне покриття  HС 001U в колір</t>
  </si>
  <si>
    <t>РО127638   </t>
  </si>
  <si>
    <t>Фасад Crystaline TopX1800 високоглянцевий GL-002U біле сонце, товщина 20 мм, основа - МДФ, зворотня сторона – високоміцне покриття  HС 002U в колір</t>
  </si>
  <si>
    <t>РО127641   </t>
  </si>
  <si>
    <t>Фасад Crystaline TopX1800 високоглянцевий GL-201U жасмин, товщина 20 мм, основа - МДФ, зворотня сторона – високоміцне покриття  HС 201U в колір</t>
  </si>
  <si>
    <t>РО127645   </t>
  </si>
  <si>
    <t>Фасад Crystaline TopX1800 високоглянцевий GL-402U магічна м'ята, товщина 20 мм, основа - МДФ, зворотня сторона – високоміцне покриття  HС 402U в колір</t>
  </si>
  <si>
    <t>РО127642   </t>
  </si>
  <si>
    <t>Фасад Crystaline TopX1800 високоглянцевий GL-802U сірий шовк, товщина 20 мм, основа - МДФ, зворотня сторона – високоміцне покриття  HС 802U в колір</t>
  </si>
  <si>
    <t>РО127643   </t>
  </si>
  <si>
    <t>Фасад Crystaline TopX1800 високоглянцевий GL-807U річкова галька, товщина 20 мм, основа - МДФ, зворотня сторона – високоміцне покриття  HС 807U в колір</t>
  </si>
  <si>
    <t>РО127644   </t>
  </si>
  <si>
    <t>Фасад Crystaline TopX1800 високоглянцевий GL-808U лофт, товщина 20 мм, основа - МДФ, зворотня сторона – високоміцне покриття  HС 808U в колір</t>
  </si>
  <si>
    <t>РО127648   </t>
  </si>
  <si>
    <t>Фасад Crystaline TopX1800 глибокий матовий MT-000U біла ніч, товщина 20 мм, основа - МДФ, зворотня сторона – високоміцне покриття  HС 000U в колір</t>
  </si>
  <si>
    <t>РО127647   </t>
  </si>
  <si>
    <t>Фасад Crystaline TopX1800 глибокий матовий MT-001U ультра білий, товщина 20 мм, основа - МДФ, зворотня сторона – високоміцне покриття  HС 001U в колір</t>
  </si>
  <si>
    <t>РО127646   </t>
  </si>
  <si>
    <t>Фасад Crystaline TopX1800 глибокий матовий MT-002U біле сонце, товщина 20 мм, основа - МДФ, зворотня сторона – високоміцне покриття  HС 002U в колір</t>
  </si>
  <si>
    <t>РО127649   </t>
  </si>
  <si>
    <t>Фасад Crystaline TopX1800 глибокий матовий MT-201U жасмин, товщина 20 мм, основа - МДФ, зворотня сторона – високоміцне покриття  HС 201U в колір</t>
  </si>
  <si>
    <t>РО127653   </t>
  </si>
  <si>
    <t>Фасад Crystaline TopX1800 глибокий матовий MT-402U магічна м`ята, товщина 20 мм, основа - МДФ, зворотня сторона – високоміцне покриття  HС 402U в колір</t>
  </si>
  <si>
    <t>РО127650   </t>
  </si>
  <si>
    <t>Фасад Crystaline TopX1800  глибокий матовий MT-802U сірий шовк, товщина 20 мм, основа - МДФ, зворотня сторона – високоміцне покриття  HС 802U в колір</t>
  </si>
  <si>
    <t>РО127651   </t>
  </si>
  <si>
    <t>Фасад Crystaline TopX1800 глибокий матовий MT-807U річкова галька, товщина 20 мм, основа - МДФ, зворотня сторона – високоміцне покриття  HС 807U в колір</t>
  </si>
  <si>
    <t>РО127652   </t>
  </si>
  <si>
    <t>Фасад Crystaline TopX1800 глибокий матовий MT-808U лофт, товщина 20 мм, основа - МДФ, зворотня сторона – високоміцне покриття  HС 808U в колір</t>
  </si>
  <si>
    <t>РО153394   </t>
  </si>
  <si>
    <t>Фасад L939 Дуб Квебек ABS мм, товщина 18 мм основа-звичайна ДСП, зворотня сторона – ламінат L900,  LuxeForm UA</t>
  </si>
  <si>
    <t>РО153395   </t>
  </si>
  <si>
    <t>Фасад L940 Дуб Сонома ABS мм, товщина 18 мм основа-звичайна ДСП, зворотня сторона – ламінат L900,  LuxeForm UA</t>
  </si>
  <si>
    <t>РО153393   </t>
  </si>
  <si>
    <t>Фасад SP800 Еванс ABS мм, товщина 18 мм основа-звичайна ДСП, зворотня сторона – ламінат L900,  LuxeForm UA</t>
  </si>
  <si>
    <t>РО153390   </t>
  </si>
  <si>
    <t>Фасад SP801 Дуб скельний ABS мм, товщина 18 мм основа-звичайна ДСП, зворотня сторона – ламінат L900,  LuxeForm UA</t>
  </si>
  <si>
    <t>РО153392   </t>
  </si>
  <si>
    <t>Фасад SP802 Дуб американський ABS мм, товщина 18 мм основа-звичайна ДСП, зворотня сторона – ламінат L900,  LuxeForm UA</t>
  </si>
  <si>
    <t>РО153396   </t>
  </si>
  <si>
    <t>Фасад U01 Бежевий ABS мм, товщина 18 мм основа-звичайна ДСП, зворотня сторона – ламінат L900,  LuxeForm UA</t>
  </si>
  <si>
    <t>РО153397   </t>
  </si>
  <si>
    <t>Фасад W015 Чорний ABS мм, товщина 18 мм основа-звичайна ДСП, зворотня сторона – ламінат L900,  LuxeForm UA</t>
  </si>
  <si>
    <t>РО153398   </t>
  </si>
  <si>
    <t>Фасад W308 Меланж рояль ABS мм, товщина 18 мм основа-звичайна ДСП, зворотня сторона – ламінат L900,  LuxeForm UA</t>
  </si>
  <si>
    <t>РО153399   </t>
  </si>
  <si>
    <t>Фасад W309 Меланж ABS мм, товщина 18 мм основа-звичайна ДСП, зворотня сторона – ламінат L900,  LuxeForm UA</t>
  </si>
  <si>
    <t>РО153400   </t>
  </si>
  <si>
    <t>Фасад W74 Бiлий ABS мм, товщина 18 мм основа-звичайна ДСП, зворотня сторона – ламінат L900,  LuxeForm UA</t>
  </si>
  <si>
    <t>РО155676   </t>
  </si>
  <si>
    <t>Фасад PVC матовий FN021SL дуб карамель, товщина 17,9 мм, основа - МДФ, зворотня сторона – плівка PVC білий RAL 9016</t>
  </si>
  <si>
    <t>РО156457   </t>
  </si>
  <si>
    <t>Фасад PVC матовий FN022SL бук альпійський, товщина 17,9 мм, основа - МДФ, зворотня сторона – плівка PVC білий RAL 9016</t>
  </si>
  <si>
    <t>РО156459   </t>
  </si>
  <si>
    <t>Фасад PVC матовий FN023SL ясен королівський, товщина 17,9 мм, основа - МДФ, зворотня сторона – плівка PVC білий RAL 9016</t>
  </si>
  <si>
    <t>РО156460   </t>
  </si>
  <si>
    <t>Фасад PVC матовий FN024SL в'яз сірий, товщина 17,9 мм, основа - МДФ, зворотня сторона – плівка PVC білий RAL 9016</t>
  </si>
  <si>
    <t>РО156461   </t>
  </si>
  <si>
    <t>Фасад PVC матовий FN025SL клен гірський, товщина 17,9 мм, основа - МДФ, зворотня сторона – плівка PVC білий RAL 9016</t>
  </si>
  <si>
    <t>РО155677   </t>
  </si>
  <si>
    <t>Фасад PVC матовий FN051SL вогняний бетон, товщина 17,9 мм, основа - МДФ, зворотня сторона – плівка PVC білий RAL 9016</t>
  </si>
  <si>
    <t>РО156463   </t>
  </si>
  <si>
    <t>Фасад PVC матовий FN052SL багамський камінь, товщина 17,9 мм, основа - МДФ, зворотня сторона – плівка PVC білий RAL 9016</t>
  </si>
  <si>
    <t>РО141456   </t>
  </si>
  <si>
    <t>Фасад PVC глянцевий GL-0001U SL білий, товщина 17,9 мм, основа - МДФ, зворотня сторона – плівка PVC білий RAL 9016</t>
  </si>
  <si>
    <t>РО141457   </t>
  </si>
  <si>
    <t>Фасад PVC глянцевий GL-0002U SL магнолія, товщина 17,9 мм, основа - МДФ, зворотня сторона – плівка PVC білий RAL 9016</t>
  </si>
  <si>
    <t>РО142029   </t>
  </si>
  <si>
    <t>Фасад PVC глянцева GL-0003U SL крижана кава, товщина 17,9 мм, основа - МДФ, зворотня сторона – Білий RAL 9016</t>
  </si>
  <si>
    <t>РО142030   </t>
  </si>
  <si>
    <t>Фасад PVC глянцева GL-0004U SL сірий дощ, товщина 17,9 мм, основа - МДФ, зворотня сторона – плівка PVC білий RAL 9016</t>
  </si>
  <si>
    <t>РО141458   </t>
  </si>
  <si>
    <t>Фасад PVC матовий MT-0001U SL білий, товщина 17,9 мм, основа - МДФ, зворотня сторона – плівка PVC білий RAL 9016</t>
  </si>
  <si>
    <t>РО141459   </t>
  </si>
  <si>
    <t>Фасад PVC матовий MT-0002U SL магнолія, товщина 17,9 мм, основа - МДФ, зворотня сторона – плівка PVC білий RAL 9016</t>
  </si>
  <si>
    <t>РО141460   </t>
  </si>
  <si>
    <t>Фасад PVC матовий MT-0003U SL крижана кава, товщина 17,9 мм, основа - МДФ, зворотня сторона – плівка PVC білий RAL 9016</t>
  </si>
  <si>
    <t>РО142031   </t>
  </si>
  <si>
    <t>Фасад PVC матова MT-0004U SL сірий дощ, товщина 17,9 мм, основа - МДФ, зворотня сторона – плівка PVC білий RAL 9016</t>
  </si>
  <si>
    <t>РО155678   </t>
  </si>
  <si>
    <t>Фасад PVC матовий FN021SL дуб карамель, DUAL, товщина 17,9 мм, основа - МДФ, зворотня сторона – FN021SL дуб карамель</t>
  </si>
  <si>
    <t>РО156458   </t>
  </si>
  <si>
    <t>Фасад PVC матовий FN022SL бук альпійський, DUAL, товщина 17,9 мм, основа - МДФ, зворотня сторона – FN022SL бук альпійський</t>
  </si>
  <si>
    <t>РО156464   </t>
  </si>
  <si>
    <t>Фасад PVC матовий FN023SL ясен королівський, DUAL, товщина 17,9 мм, основа - МДФ, зворотня сторона – FN023SL ясен королівський</t>
  </si>
  <si>
    <t>РО156465   </t>
  </si>
  <si>
    <t>Фасад PVC матовий FN024SL в'яз сірий, DUAL, товщина 17,9 мм, основа - МДФ, зворотня сторона – FN024SL в'яз сірий</t>
  </si>
  <si>
    <t>РО156466   </t>
  </si>
  <si>
    <t>Фасад PVC матовий FN025SL клен гірський, DUAL, товщина 17,9 мм, основа - МДФ, зворотня сторона – FN025SL клен гірський</t>
  </si>
  <si>
    <t>РО155679   </t>
  </si>
  <si>
    <t>Фасад PVC матовий FN051SL вогняний бетон, DUAL, товщина 17,9 мм, основа - МДФ, зворотня сторона – FN051SL вогняний бетон</t>
  </si>
  <si>
    <t>РО156467   </t>
  </si>
  <si>
    <t>Фасад PVC матовий FN052SL багамський камінь, DUAL, товщина 17,9 мм, основа - МДФ, зворотня сторона – FN052SL багамський камінь</t>
  </si>
  <si>
    <t>РО142850   </t>
  </si>
  <si>
    <t>Фасад PVC глянцевий GL-0001U SL білий, DUAL, товщина 17,9 мм, основа - МДФ, зворотня сторона – GL-0001U SL білий</t>
  </si>
  <si>
    <t>РО142851   </t>
  </si>
  <si>
    <t>Фасад PVC глянцевий GL-0002U SL магнолія, DUAL, товщина 17,9 мм, основа - МДФ, зворотня сторона – GL-0002U SL магнолія</t>
  </si>
  <si>
    <t>РО142857   </t>
  </si>
  <si>
    <t>Фасад PVC глянцева GL-0003U SL крижана кава, DUAL, товщина 17,9 мм, основа - МДФ, зворотня сторона – GL-0003U SL крижана кава</t>
  </si>
  <si>
    <t>РО142856   </t>
  </si>
  <si>
    <t>Фасад PVC глянцева GL-0004U SL сірий дощ, DUAL, товщина 17,9 мм, основа - МДФ, зворотня сторона – GL-0004U SL сірий дощ</t>
  </si>
  <si>
    <t>РО142852   </t>
  </si>
  <si>
    <t>Фасад PVC матовий MT-0001U SL білий, DUAL, товщина 17,9 мм, основа - МДФ, зворотня сторона – MT-0001U SL білий</t>
  </si>
  <si>
    <t>РО142853   </t>
  </si>
  <si>
    <t>Фасад PVC матовий MT-0002U SL магнолія, DUAL, товщина 17,9 мм, основа - МДФ, зворотня сторона – MT-0002U SL магнолія</t>
  </si>
  <si>
    <t>РО142854   </t>
  </si>
  <si>
    <t>Фасад PVC матовий MT-0003U SL крижана кава, DUAL, товщина 17,9 мм, основа - МДФ, зворотня сторона – MT-0003U SL крижана кава</t>
  </si>
  <si>
    <t>РО142855   </t>
  </si>
  <si>
    <t>Фасад PVC матова MT-0004U SL сірий дощ, DUAL, товщина 17,9 мм, основа - МДФ, зворотня сторона – MT-0004U SL сірий дощ</t>
  </si>
  <si>
    <t>Зрощення</t>
  </si>
  <si>
    <t xml:space="preserve">Зрощення </t>
  </si>
  <si>
    <t>Так</t>
  </si>
  <si>
    <t>Ні</t>
  </si>
  <si>
    <t>MT-AF-205U</t>
  </si>
  <si>
    <t>MT-AF-303U</t>
  </si>
  <si>
    <t>капучіно</t>
  </si>
  <si>
    <t>евкаліпт</t>
  </si>
  <si>
    <t>MT-AF-205U AS капучіно 2800x1300x18,4 MDF HS 000U білий *DP</t>
  </si>
  <si>
    <t>MT-AF-303U AS евкаліпт 2800x1300x18,4 MDF HS 000U білий *DP</t>
  </si>
  <si>
    <t>AS-MT-AF205U- MDF-HS000U</t>
  </si>
  <si>
    <t>AS-MT-AF303U- MDF-HS000U</t>
  </si>
  <si>
    <t>Декоративна плита Акрил TopX1800 глибокий матовий MT-AF-205U капучіно, довжина 2800 мм, ширина 1300 мм, товщина 18,4 мм, основа - МДФ, зворотня сторона –  високоміцне покриття HS 000U біле</t>
  </si>
  <si>
    <t>Фасад Акрил TopX1800 глибокий матовий MT-AF-303U евкаліпт, товщина 18,4 мм, основа - МДФ, зворотня сторона – високоміцне покриття  HS 000U біле</t>
  </si>
  <si>
    <t>Фасад Акрил TopX1800 глибокий матовий MT-AF-205U капучіно, товщина 18,4 мм, основа - МДФ, зворотня сторона – високоміцне покриття  HS 000U біле</t>
  </si>
  <si>
    <t>РО170615</t>
  </si>
  <si>
    <t>РО170616</t>
  </si>
  <si>
    <t>MT-AF-303U AS евкаліпт 18,4  MDF HS 000U біле* FD</t>
  </si>
  <si>
    <t>MT-AF-205U AS капучіно 18,4  MDF HS 000U біле* FD</t>
  </si>
  <si>
    <t>MT-AF-205U AS</t>
  </si>
  <si>
    <t>MT-AF-303U AS</t>
  </si>
  <si>
    <t>MT-AF-205</t>
  </si>
  <si>
    <t>MT-AF-303</t>
  </si>
  <si>
    <t>GL-0001U SL DUO, 17,9 MDF MT-0001U SL білий *FD</t>
  </si>
  <si>
    <t>Фасад PVC глянцевий GL-0001U SL білий, DUO, товщина 17,9 мм, основа - МДФ, зворотня сторона – MT-0001U SL білий</t>
  </si>
  <si>
    <t>РО170845</t>
  </si>
  <si>
    <t>GL-0002U SL, DUO,17,9 MDF MT-0002U SL магнолія *FD</t>
  </si>
  <si>
    <t>Фасад PVC глянцевий GL-0002U SL магнолія, DUO, товщина 17,9 мм, основа - МДФ, зворотня сторона – MT-0002U SL магнолія</t>
  </si>
  <si>
    <t>РО170846</t>
  </si>
  <si>
    <t>GL-0003U SL, DUO, 17,9 MDF MT-0003U SL крижана кава *FD</t>
  </si>
  <si>
    <t>Фасад PVC глянцева GL-0003U SL крижана кава, DUO, товщина 17,9 мм, основа - МДФ, зворотня сторона – MT-0003U SL крижана кава</t>
  </si>
  <si>
    <t>РО170847</t>
  </si>
  <si>
    <t>GL-0004U SL, DUO, 17,9 MDF MT-0004U SL сірий дощ*FD</t>
  </si>
  <si>
    <t>Фасад PVC глянцева GL-0004U SL сірий дощ, DUO, товщина 17,9 мм, основа - МДФ, зворотня сторона – MT-0004U SL сірий дощ</t>
  </si>
  <si>
    <t>РО170848</t>
  </si>
  <si>
    <t>SL-DUO-GL0001U- MDF-MT0001U</t>
  </si>
  <si>
    <t>GL-0001U SL, DUO, 2800*1300*17,9 MDF MT-0001U SL білий *DP</t>
  </si>
  <si>
    <t>GL-DUO-0001U SL</t>
  </si>
  <si>
    <t>SL-DUO-GL0002U- MDF-MT0002U</t>
  </si>
  <si>
    <t>GL-0002U SL, DUO, 2800*1300*17,9 MDF MT-0002U SL магнолія *DP</t>
  </si>
  <si>
    <t>GL-DUO-0002U SL</t>
  </si>
  <si>
    <t>SL-DUO-GL0003U- MDF-MT0003U</t>
  </si>
  <si>
    <t>GL-0003U SL, DUO, 2800*1300*17,9 MDF MT-0003U SL крижана кава *DP</t>
  </si>
  <si>
    <t>GL-DUO-0003U SL</t>
  </si>
  <si>
    <t>SL-DUO-GL0004U- MDF-MT0004U</t>
  </si>
  <si>
    <t>GL-0004U SL, DUO, 2800*1300*17,9 MDF MT-0004U SL сірий дощ *DP</t>
  </si>
  <si>
    <t>GL-DUO-0004U SL</t>
  </si>
  <si>
    <t>FDSL-DUO-GL0002U- MDF-MT0001U</t>
  </si>
  <si>
    <t>FDSL-DUO-GL0002U- MDF-GL0002U</t>
  </si>
  <si>
    <t>Ручка Schuco 00 алюміній</t>
  </si>
  <si>
    <t>Ручка Schuco 18 алюміній</t>
  </si>
  <si>
    <t>Ручка Schuco 38 алюміній</t>
  </si>
  <si>
    <t>РО171944</t>
  </si>
  <si>
    <t>РО171945</t>
  </si>
  <si>
    <t>РО171946</t>
  </si>
  <si>
    <t>Ручка Schuco 00 чорний</t>
  </si>
  <si>
    <t>Ручка Schuco 18 чорний</t>
  </si>
  <si>
    <t>Ручка Schuco 38 чорний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</si>
</sst>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.000"/>
    <numFmt numFmtId="166" formatCode="#,##0.0"/>
  </numFmts>
  <fonts count="82" x14ac:knownFonts="1">
    <font>
      <sz val="10"/>
      <name val="Arial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</font>
    <font>
      <sz val="8.25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0"/>
      <name val="Arial Cyr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3"/>
      <color rgb="FF767171"/>
      <name val="Calibri"/>
      <family val="2"/>
      <charset val="204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4"/>
      <color rgb="FFFF0000"/>
      <name val="Calibri"/>
      <family val="2"/>
      <charset val="204"/>
    </font>
    <font>
      <b/>
      <vertAlign val="superscript"/>
      <sz val="11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3"/>
      <color rgb="FFFF0000"/>
      <name val="Calibri"/>
      <family val="2"/>
      <charset val="204"/>
    </font>
    <font>
      <b/>
      <sz val="12"/>
      <color rgb="FF767171"/>
      <name val="Calibri"/>
      <family val="2"/>
      <charset val="204"/>
    </font>
    <font>
      <sz val="11"/>
      <color rgb="FF767171"/>
      <name val="Calibri"/>
      <family val="2"/>
      <charset val="204"/>
    </font>
    <font>
      <sz val="14"/>
      <color rgb="FF767171"/>
      <name val="Calibri"/>
      <family val="2"/>
      <charset val="204"/>
    </font>
    <font>
      <sz val="10"/>
      <color rgb="FF767171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4"/>
      <color rgb="FF767171"/>
      <name val="Calibri"/>
      <family val="2"/>
      <charset val="204"/>
    </font>
    <font>
      <b/>
      <u/>
      <sz val="14"/>
      <color rgb="FF76717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i/>
      <sz val="10"/>
      <name val="Calibri"/>
      <family val="2"/>
      <charset val="204"/>
    </font>
    <font>
      <sz val="10.5"/>
      <name val="Calibri"/>
      <family val="2"/>
      <charset val="204"/>
    </font>
    <font>
      <sz val="10.5"/>
      <color rgb="FF000000"/>
      <name val="Calibri"/>
      <family val="2"/>
      <charset val="204"/>
    </font>
    <font>
      <b/>
      <sz val="10.5"/>
      <name val="Calibri"/>
      <family val="2"/>
      <charset val="204"/>
    </font>
    <font>
      <vertAlign val="superscript"/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u/>
      <sz val="14"/>
      <color rgb="FFFFFFFF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0"/>
      <color rgb="FF0070C0"/>
      <name val="Arial"/>
      <family val="2"/>
      <charset val="204"/>
    </font>
    <font>
      <b/>
      <i/>
      <sz val="36"/>
      <color rgb="FF0070C0"/>
      <name val="Calibri"/>
      <family val="2"/>
      <charset val="204"/>
    </font>
    <font>
      <sz val="18"/>
      <name val="Arial"/>
      <family val="2"/>
      <charset val="204"/>
    </font>
    <font>
      <sz val="18"/>
      <color rgb="FF0070C0"/>
      <name val="Arial"/>
      <family val="2"/>
      <charset val="204"/>
    </font>
    <font>
      <sz val="24"/>
      <name val="Arial"/>
      <family val="2"/>
      <charset val="204"/>
    </font>
    <font>
      <b/>
      <sz val="14"/>
      <color rgb="FF0070C0"/>
      <name val="Calibri"/>
      <family val="2"/>
      <charset val="204"/>
    </font>
    <font>
      <sz val="24"/>
      <color rgb="FF0070C0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name val="Arial"/>
      <family val="2"/>
      <charset val="204"/>
    </font>
    <font>
      <b/>
      <sz val="10.5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8"/>
      <color rgb="FFFF0000"/>
      <name val="Calibri"/>
      <family val="2"/>
      <charset val="204"/>
    </font>
    <font>
      <sz val="10"/>
      <color rgb="FFFF0000"/>
      <name val="Arial"/>
      <family val="2"/>
      <charset val="204"/>
    </font>
    <font>
      <sz val="8"/>
      <color rgb="FF00B0F0"/>
      <name val="Calibri"/>
      <family val="2"/>
      <charset val="204"/>
    </font>
    <font>
      <sz val="11"/>
      <name val="Arial"/>
      <family val="2"/>
      <charset val="204"/>
    </font>
    <font>
      <sz val="8"/>
      <name val="Calibri"/>
      <family val="2"/>
      <charset val="204"/>
    </font>
    <font>
      <b/>
      <sz val="12"/>
      <color rgb="FF0070C0"/>
      <name val="Calibri"/>
      <family val="2"/>
      <charset val="204"/>
    </font>
    <font>
      <b/>
      <sz val="10"/>
      <color rgb="FF0070C0"/>
      <name val="Arial"/>
      <family val="2"/>
      <charset val="204"/>
    </font>
    <font>
      <b/>
      <sz val="11"/>
      <color rgb="FF0070C0"/>
      <name val="Calibri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 Narrow"/>
      <family val="2"/>
      <charset val="204"/>
    </font>
    <font>
      <sz val="10.5"/>
      <color rgb="FF000000"/>
      <name val="Arial"/>
      <family val="2"/>
      <charset val="204"/>
    </font>
    <font>
      <sz val="10"/>
      <color rgb="FF00B0F0"/>
      <name val="Arial"/>
      <family val="2"/>
      <charset val="204"/>
    </font>
    <font>
      <b/>
      <sz val="12"/>
      <color rgb="FF00B0F0"/>
      <name val="Calibri"/>
      <family val="2"/>
      <charset val="204"/>
    </font>
    <font>
      <sz val="12"/>
      <color rgb="FF00B0F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sz val="28"/>
      <name val="Arial"/>
      <family val="2"/>
      <charset val="204"/>
    </font>
    <font>
      <sz val="14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rgb="FFDAE3F3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EEBF7"/>
        <bgColor rgb="FFDAE3F3"/>
      </patternFill>
    </fill>
    <fill>
      <patternFill patternType="solid">
        <fgColor rgb="FFE2F0D9"/>
        <bgColor rgb="FFEDEDED"/>
      </patternFill>
    </fill>
    <fill>
      <patternFill patternType="solid">
        <fgColor rgb="FFB4C7E7"/>
        <bgColor rgb="FF9DC3E6"/>
      </patternFill>
    </fill>
    <fill>
      <patternFill patternType="solid">
        <fgColor rgb="FFF8CBAD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FFE699"/>
        <bgColor rgb="FFFFEB9C"/>
      </patternFill>
    </fill>
    <fill>
      <patternFill patternType="solid">
        <fgColor rgb="FFBDD7EE"/>
        <bgColor rgb="FFB4C7E7"/>
      </patternFill>
    </fill>
    <fill>
      <patternFill patternType="solid">
        <fgColor rgb="FFC5E0B4"/>
        <bgColor rgb="FFD9D9D9"/>
      </patternFill>
    </fill>
    <fill>
      <patternFill patternType="solid">
        <fgColor rgb="FF8FAADC"/>
        <bgColor rgb="FF9DC3E6"/>
      </patternFill>
    </fill>
    <fill>
      <patternFill patternType="solid">
        <fgColor rgb="FFF4B183"/>
        <bgColor rgb="FFF8CBAD"/>
      </patternFill>
    </fill>
    <fill>
      <patternFill patternType="solid">
        <fgColor rgb="FFC9C9C9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9DC3E6"/>
        <bgColor rgb="FFB4C7E7"/>
      </patternFill>
    </fill>
    <fill>
      <patternFill patternType="solid">
        <fgColor rgb="FFA9D18E"/>
        <bgColor rgb="FFC5E0B4"/>
      </patternFill>
    </fill>
    <fill>
      <patternFill patternType="solid">
        <fgColor rgb="FFFFEB9C"/>
        <bgColor rgb="FFFFE699"/>
      </patternFill>
    </fill>
    <fill>
      <patternFill patternType="solid">
        <fgColor rgb="FFFFFF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B0FEFE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BDBDB"/>
      </patternFill>
    </fill>
    <fill>
      <patternFill patternType="solid">
        <fgColor rgb="FFFF3333"/>
        <bgColor rgb="FFFF0000"/>
      </patternFill>
    </fill>
    <fill>
      <patternFill patternType="solid">
        <fgColor rgb="FFA6A6A6"/>
        <bgColor rgb="FFB2B2B2"/>
      </patternFill>
    </fill>
    <fill>
      <patternFill patternType="solid">
        <fgColor rgb="FFFFFF00"/>
        <bgColor rgb="FFFFD966"/>
      </patternFill>
    </fill>
    <fill>
      <patternFill patternType="solid">
        <fgColor rgb="FFBFBFBF"/>
        <bgColor rgb="FFC9C9C9"/>
      </patternFill>
    </fill>
    <fill>
      <patternFill patternType="solid">
        <fgColor rgb="FFB0FEFE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59999389629810485"/>
        <bgColor rgb="FFFFD96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DC3E6"/>
      </patternFill>
    </fill>
    <fill>
      <patternFill patternType="solid">
        <fgColor theme="5" tint="0.59999389629810485"/>
        <bgColor rgb="FFFFD966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</borders>
  <cellStyleXfs count="36">
    <xf numFmtId="0" fontId="0" fillId="0" borderId="0"/>
    <xf numFmtId="9" fontId="3" fillId="0" borderId="0" applyBorder="0" applyProtection="0"/>
    <xf numFmtId="0" fontId="42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3" fillId="0" borderId="0"/>
    <xf numFmtId="0" fontId="4" fillId="20" borderId="0" applyBorder="0" applyProtection="0"/>
    <xf numFmtId="0" fontId="3" fillId="0" borderId="0"/>
    <xf numFmtId="0" fontId="1" fillId="0" borderId="0"/>
    <xf numFmtId="0" fontId="5" fillId="0" borderId="0">
      <alignment vertical="top"/>
    </xf>
    <xf numFmtId="0" fontId="5" fillId="0" borderId="0">
      <alignment vertical="top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21" borderId="1" applyProtection="0"/>
    <xf numFmtId="0" fontId="3" fillId="21" borderId="1" applyProtection="0"/>
  </cellStyleXfs>
  <cellXfs count="648">
    <xf numFmtId="0" fontId="0" fillId="0" borderId="0" xfId="0"/>
    <xf numFmtId="0" fontId="12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5" fillId="22" borderId="2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right"/>
      <protection hidden="1"/>
    </xf>
    <xf numFmtId="0" fontId="17" fillId="24" borderId="2" xfId="0" applyFont="1" applyFill="1" applyBorder="1" applyAlignment="1" applyProtection="1">
      <alignment horizontal="left" vertical="center" wrapText="1"/>
      <protection hidden="1"/>
    </xf>
    <xf numFmtId="0" fontId="17" fillId="24" borderId="2" xfId="0" applyFont="1" applyFill="1" applyBorder="1" applyAlignment="1" applyProtection="1">
      <alignment horizontal="center" vertical="center" wrapText="1"/>
      <protection hidden="1"/>
    </xf>
    <xf numFmtId="4" fontId="17" fillId="24" borderId="2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" fontId="16" fillId="0" borderId="0" xfId="0" applyNumberFormat="1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25" borderId="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1" fillId="0" borderId="0" xfId="0" applyFont="1" applyAlignment="1" applyProtection="1">
      <alignment horizontal="center" wrapText="1"/>
      <protection hidden="1"/>
    </xf>
    <xf numFmtId="1" fontId="21" fillId="0" borderId="0" xfId="0" applyNumberFormat="1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17" fillId="24" borderId="2" xfId="0" applyFont="1" applyFill="1" applyBorder="1" applyAlignment="1" applyProtection="1">
      <alignment horizontal="center" vertical="center"/>
      <protection hidden="1"/>
    </xf>
    <xf numFmtId="2" fontId="15" fillId="24" borderId="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vertical="top" wrapText="1"/>
      <protection hidden="1"/>
    </xf>
    <xf numFmtId="0" fontId="17" fillId="0" borderId="6" xfId="0" applyFont="1" applyBorder="1" applyAlignment="1" applyProtection="1">
      <alignment vertical="top" wrapText="1"/>
      <protection hidden="1"/>
    </xf>
    <xf numFmtId="1" fontId="15" fillId="22" borderId="2" xfId="0" applyNumberFormat="1" applyFont="1" applyFill="1" applyBorder="1" applyAlignment="1" applyProtection="1">
      <alignment horizontal="center" vertical="center" wrapText="1"/>
      <protection hidden="1"/>
    </xf>
    <xf numFmtId="0" fontId="15" fillId="22" borderId="2" xfId="0" applyFont="1" applyFill="1" applyBorder="1" applyAlignment="1" applyProtection="1">
      <alignment horizontal="center" vertical="center"/>
      <protection hidden="1"/>
    </xf>
    <xf numFmtId="0" fontId="30" fillId="22" borderId="7" xfId="0" applyFont="1" applyFill="1" applyBorder="1" applyAlignment="1" applyProtection="1">
      <alignment horizontal="center" vertical="center" wrapText="1"/>
      <protection hidden="1"/>
    </xf>
    <xf numFmtId="0" fontId="15" fillId="22" borderId="7" xfId="0" applyFont="1" applyFill="1" applyBorder="1" applyAlignment="1" applyProtection="1">
      <alignment horizontal="center" vertical="center" wrapText="1"/>
      <protection hidden="1"/>
    </xf>
    <xf numFmtId="49" fontId="15" fillId="22" borderId="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1" fontId="11" fillId="2" borderId="8" xfId="29" applyNumberFormat="1" applyFont="1" applyFill="1" applyBorder="1" applyAlignment="1" applyProtection="1">
      <alignment horizontal="center" vertical="center" wrapText="1"/>
      <protection locked="0"/>
    </xf>
    <xf numFmtId="1" fontId="34" fillId="23" borderId="2" xfId="0" applyNumberFormat="1" applyFont="1" applyFill="1" applyBorder="1" applyAlignment="1" applyProtection="1">
      <alignment horizontal="center" vertical="center"/>
      <protection locked="0"/>
    </xf>
    <xf numFmtId="0" fontId="33" fillId="23" borderId="2" xfId="0" applyFont="1" applyFill="1" applyBorder="1" applyAlignment="1" applyProtection="1">
      <alignment horizontal="center"/>
      <protection locked="0"/>
    </xf>
    <xf numFmtId="0" fontId="33" fillId="24" borderId="2" xfId="0" applyFont="1" applyFill="1" applyBorder="1" applyAlignment="1" applyProtection="1">
      <alignment horizontal="center"/>
      <protection locked="0"/>
    </xf>
    <xf numFmtId="165" fontId="33" fillId="24" borderId="2" xfId="0" applyNumberFormat="1" applyFont="1" applyFill="1" applyBorder="1" applyAlignment="1" applyProtection="1">
      <alignment horizontal="center" vertical="center"/>
      <protection hidden="1"/>
    </xf>
    <xf numFmtId="4" fontId="33" fillId="24" borderId="2" xfId="0" applyNumberFormat="1" applyFont="1" applyFill="1" applyBorder="1" applyAlignment="1" applyProtection="1">
      <alignment horizontal="center" vertical="center"/>
      <protection hidden="1"/>
    </xf>
    <xf numFmtId="49" fontId="33" fillId="2" borderId="2" xfId="0" applyNumberFormat="1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/>
      <protection hidden="1"/>
    </xf>
    <xf numFmtId="165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center"/>
      <protection hidden="1"/>
    </xf>
    <xf numFmtId="0" fontId="33" fillId="2" borderId="2" xfId="0" applyFont="1" applyFill="1" applyBorder="1" applyAlignment="1" applyProtection="1">
      <alignment horizontal="center" vertical="center"/>
      <protection locked="0" hidden="1"/>
    </xf>
    <xf numFmtId="0" fontId="10" fillId="24" borderId="0" xfId="0" applyFont="1" applyFill="1" applyProtection="1">
      <protection hidden="1"/>
    </xf>
    <xf numFmtId="0" fontId="35" fillId="24" borderId="2" xfId="0" applyFont="1" applyFill="1" applyBorder="1" applyAlignment="1" applyProtection="1">
      <alignment horizontal="left" vertical="center"/>
      <protection locked="0"/>
    </xf>
    <xf numFmtId="1" fontId="15" fillId="24" borderId="9" xfId="29" applyNumberFormat="1" applyFont="1" applyFill="1" applyBorder="1" applyAlignment="1" applyProtection="1">
      <alignment vertical="center" wrapText="1"/>
      <protection locked="0"/>
    </xf>
    <xf numFmtId="1" fontId="15" fillId="24" borderId="10" xfId="29" applyNumberFormat="1" applyFont="1" applyFill="1" applyBorder="1" applyAlignment="1" applyProtection="1">
      <alignment vertical="center" wrapText="1"/>
      <protection locked="0"/>
    </xf>
    <xf numFmtId="1" fontId="15" fillId="24" borderId="8" xfId="29" applyNumberFormat="1" applyFont="1" applyFill="1" applyBorder="1" applyAlignment="1" applyProtection="1">
      <alignment vertical="center" wrapText="1"/>
      <protection locked="0"/>
    </xf>
    <xf numFmtId="4" fontId="35" fillId="24" borderId="2" xfId="0" applyNumberFormat="1" applyFont="1" applyFill="1" applyBorder="1" applyAlignment="1" applyProtection="1">
      <alignment horizontal="center" vertical="center"/>
      <protection hidden="1"/>
    </xf>
    <xf numFmtId="0" fontId="33" fillId="24" borderId="2" xfId="0" applyFont="1" applyFill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0" fontId="12" fillId="24" borderId="2" xfId="0" applyFont="1" applyFill="1" applyBorder="1" applyAlignment="1" applyProtection="1">
      <alignment horizontal="center" vertical="center"/>
      <protection hidden="1"/>
    </xf>
    <xf numFmtId="4" fontId="35" fillId="24" borderId="2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 vertical="center"/>
      <protection hidden="1"/>
    </xf>
    <xf numFmtId="1" fontId="33" fillId="0" borderId="0" xfId="0" applyNumberFormat="1" applyFont="1" applyAlignment="1" applyProtection="1">
      <alignment horizontal="left"/>
      <protection hidden="1"/>
    </xf>
    <xf numFmtId="49" fontId="9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/>
      <protection hidden="1"/>
    </xf>
    <xf numFmtId="1" fontId="33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wrapText="1"/>
      <protection hidden="1"/>
    </xf>
    <xf numFmtId="1" fontId="38" fillId="0" borderId="0" xfId="0" applyNumberFormat="1" applyFont="1" applyAlignment="1" applyProtection="1">
      <alignment horizontal="center" wrapText="1"/>
      <protection hidden="1"/>
    </xf>
    <xf numFmtId="0" fontId="38" fillId="0" borderId="0" xfId="0" applyFont="1" applyAlignment="1" applyProtection="1">
      <alignment horizontal="left" wrapText="1"/>
      <protection hidden="1"/>
    </xf>
    <xf numFmtId="0" fontId="39" fillId="0" borderId="0" xfId="0" applyFont="1" applyAlignment="1" applyProtection="1">
      <alignment horizontal="center"/>
      <protection hidden="1"/>
    </xf>
    <xf numFmtId="49" fontId="39" fillId="0" borderId="0" xfId="0" applyNumberFormat="1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1" fontId="39" fillId="0" borderId="0" xfId="0" applyNumberFormat="1" applyFont="1" applyAlignment="1" applyProtection="1">
      <alignment horizontal="center"/>
      <protection hidden="1"/>
    </xf>
    <xf numFmtId="2" fontId="40" fillId="0" borderId="0" xfId="0" applyNumberFormat="1" applyFont="1" applyAlignment="1" applyProtection="1">
      <alignment horizontal="center" wrapText="1"/>
      <protection hidden="1"/>
    </xf>
    <xf numFmtId="0" fontId="40" fillId="0" borderId="0" xfId="0" applyFont="1" applyAlignment="1" applyProtection="1">
      <alignment horizontal="center"/>
      <protection hidden="1"/>
    </xf>
    <xf numFmtId="49" fontId="17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21" applyProtection="1">
      <protection hidden="1"/>
    </xf>
    <xf numFmtId="0" fontId="43" fillId="0" borderId="0" xfId="21" applyFont="1" applyProtection="1">
      <protection hidden="1"/>
    </xf>
    <xf numFmtId="0" fontId="44" fillId="0" borderId="0" xfId="21" applyFont="1" applyProtection="1">
      <protection hidden="1"/>
    </xf>
    <xf numFmtId="0" fontId="45" fillId="0" borderId="0" xfId="21" applyFont="1" applyProtection="1">
      <protection hidden="1"/>
    </xf>
    <xf numFmtId="0" fontId="46" fillId="0" borderId="0" xfId="21" applyFont="1" applyProtection="1">
      <protection hidden="1"/>
    </xf>
    <xf numFmtId="0" fontId="47" fillId="0" borderId="0" xfId="21" applyFont="1" applyProtection="1">
      <protection hidden="1"/>
    </xf>
    <xf numFmtId="0" fontId="11" fillId="0" borderId="0" xfId="21" applyFont="1" applyProtection="1">
      <protection hidden="1"/>
    </xf>
    <xf numFmtId="0" fontId="48" fillId="0" borderId="0" xfId="21" applyFont="1" applyProtection="1">
      <protection hidden="1"/>
    </xf>
    <xf numFmtId="0" fontId="49" fillId="0" borderId="0" xfId="21" applyFont="1" applyProtection="1">
      <protection hidden="1"/>
    </xf>
    <xf numFmtId="0" fontId="3" fillId="27" borderId="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9" xfId="0" applyBorder="1"/>
    <xf numFmtId="0" fontId="0" fillId="0" borderId="2" xfId="0" applyBorder="1"/>
    <xf numFmtId="0" fontId="3" fillId="28" borderId="2" xfId="0" applyFont="1" applyFill="1" applyBorder="1"/>
    <xf numFmtId="0" fontId="0" fillId="28" borderId="9" xfId="0" applyFill="1" applyBorder="1"/>
    <xf numFmtId="0" fontId="0" fillId="28" borderId="2" xfId="0" applyFill="1" applyBorder="1"/>
    <xf numFmtId="0" fontId="0" fillId="28" borderId="0" xfId="0" applyFill="1"/>
    <xf numFmtId="0" fontId="3" fillId="0" borderId="9" xfId="0" applyFont="1" applyBorder="1"/>
    <xf numFmtId="0" fontId="3" fillId="0" borderId="2" xfId="32" applyFont="1" applyBorder="1" applyAlignment="1">
      <alignment horizontal="left" vertical="top"/>
    </xf>
    <xf numFmtId="0" fontId="0" fillId="0" borderId="9" xfId="32" applyFont="1" applyBorder="1" applyAlignment="1">
      <alignment horizontal="left" vertical="top"/>
    </xf>
    <xf numFmtId="0" fontId="50" fillId="0" borderId="2" xfId="27" applyFont="1" applyBorder="1" applyAlignment="1">
      <alignment horizontal="left" vertical="top"/>
    </xf>
    <xf numFmtId="0" fontId="50" fillId="0" borderId="9" xfId="27" applyFont="1" applyBorder="1" applyAlignment="1">
      <alignment horizontal="left" vertical="top"/>
    </xf>
    <xf numFmtId="0" fontId="7" fillId="0" borderId="2" xfId="0" applyFont="1" applyBorder="1"/>
    <xf numFmtId="0" fontId="7" fillId="0" borderId="9" xfId="28" applyBorder="1" applyAlignment="1">
      <alignment horizontal="left" vertical="top" wrapText="1"/>
    </xf>
    <xf numFmtId="0" fontId="7" fillId="0" borderId="0" xfId="0" applyFont="1"/>
    <xf numFmtId="0" fontId="7" fillId="0" borderId="0" xfId="28" applyAlignment="1">
      <alignment horizontal="left" vertical="top" wrapText="1"/>
    </xf>
    <xf numFmtId="0" fontId="3" fillId="0" borderId="0" xfId="0" applyFont="1"/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2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/>
    <xf numFmtId="0" fontId="52" fillId="0" borderId="0" xfId="0" applyFont="1" applyAlignment="1">
      <alignment horizontal="left"/>
    </xf>
    <xf numFmtId="0" fontId="53" fillId="0" borderId="0" xfId="0" applyFont="1"/>
    <xf numFmtId="0" fontId="53" fillId="0" borderId="0" xfId="0" applyFont="1" applyAlignment="1">
      <alignment vertical="center"/>
    </xf>
    <xf numFmtId="0" fontId="54" fillId="29" borderId="16" xfId="0" applyFont="1" applyFill="1" applyBorder="1" applyAlignment="1">
      <alignment horizontal="center" vertical="center" wrapText="1"/>
    </xf>
    <xf numFmtId="0" fontId="0" fillId="29" borderId="17" xfId="0" applyFill="1" applyBorder="1" applyAlignment="1">
      <alignment horizontal="center" vertical="center" wrapText="1"/>
    </xf>
    <xf numFmtId="0" fontId="0" fillId="29" borderId="18" xfId="0" applyFill="1" applyBorder="1" applyAlignment="1">
      <alignment horizontal="center" vertical="center" wrapText="1"/>
    </xf>
    <xf numFmtId="0" fontId="54" fillId="29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5" fillId="0" borderId="2" xfId="0" applyFont="1" applyBorder="1"/>
    <xf numFmtId="0" fontId="55" fillId="0" borderId="2" xfId="0" applyFont="1" applyBorder="1" applyAlignment="1">
      <alignment horizontal="left"/>
    </xf>
    <xf numFmtId="0" fontId="56" fillId="0" borderId="20" xfId="0" applyFont="1" applyBorder="1"/>
    <xf numFmtId="0" fontId="16" fillId="0" borderId="9" xfId="0" applyFont="1" applyBorder="1"/>
    <xf numFmtId="0" fontId="57" fillId="13" borderId="16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0" fillId="0" borderId="21" xfId="0" applyBorder="1"/>
    <xf numFmtId="0" fontId="53" fillId="0" borderId="8" xfId="0" applyFont="1" applyBorder="1" applyAlignment="1">
      <alignment vertical="center"/>
    </xf>
    <xf numFmtId="0" fontId="55" fillId="0" borderId="9" xfId="0" applyFont="1" applyBorder="1"/>
    <xf numFmtId="0" fontId="56" fillId="0" borderId="22" xfId="0" applyFont="1" applyBorder="1"/>
    <xf numFmtId="0" fontId="16" fillId="0" borderId="23" xfId="0" applyFont="1" applyBorder="1"/>
    <xf numFmtId="0" fontId="54" fillId="0" borderId="7" xfId="0" applyFont="1" applyBorder="1" applyAlignment="1">
      <alignment horizontal="center" vertical="center"/>
    </xf>
    <xf numFmtId="0" fontId="0" fillId="0" borderId="24" xfId="0" applyBorder="1"/>
    <xf numFmtId="0" fontId="0" fillId="0" borderId="7" xfId="0" applyBorder="1"/>
    <xf numFmtId="0" fontId="0" fillId="0" borderId="23" xfId="0" applyBorder="1"/>
    <xf numFmtId="0" fontId="54" fillId="0" borderId="9" xfId="0" applyFont="1" applyBorder="1"/>
    <xf numFmtId="0" fontId="54" fillId="13" borderId="17" xfId="0" applyFont="1" applyFill="1" applyBorder="1" applyAlignment="1">
      <alignment horizontal="center" vertical="center"/>
    </xf>
    <xf numFmtId="0" fontId="0" fillId="13" borderId="18" xfId="0" applyFill="1" applyBorder="1"/>
    <xf numFmtId="0" fontId="0" fillId="13" borderId="17" xfId="0" applyFill="1" applyBorder="1"/>
    <xf numFmtId="0" fontId="0" fillId="13" borderId="25" xfId="0" applyFill="1" applyBorder="1"/>
    <xf numFmtId="0" fontId="55" fillId="13" borderId="9" xfId="0" applyFont="1" applyFill="1" applyBorder="1"/>
    <xf numFmtId="0" fontId="0" fillId="13" borderId="0" xfId="0" applyFill="1"/>
    <xf numFmtId="0" fontId="16" fillId="0" borderId="23" xfId="33" applyFont="1" applyBorder="1"/>
    <xf numFmtId="0" fontId="16" fillId="0" borderId="9" xfId="33" applyFont="1" applyBorder="1"/>
    <xf numFmtId="0" fontId="3" fillId="0" borderId="21" xfId="0" applyFont="1" applyBorder="1"/>
    <xf numFmtId="0" fontId="56" fillId="0" borderId="16" xfId="0" applyFont="1" applyBorder="1"/>
    <xf numFmtId="0" fontId="16" fillId="0" borderId="25" xfId="33" applyFont="1" applyBorder="1"/>
    <xf numFmtId="0" fontId="54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7" xfId="0" applyBorder="1"/>
    <xf numFmtId="0" fontId="0" fillId="0" borderId="25" xfId="0" applyBorder="1"/>
    <xf numFmtId="0" fontId="57" fillId="0" borderId="2" xfId="0" applyFont="1" applyBorder="1" applyAlignment="1">
      <alignment horizontal="left" vertical="center"/>
    </xf>
    <xf numFmtId="0" fontId="55" fillId="0" borderId="2" xfId="3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56" fillId="0" borderId="26" xfId="0" applyFont="1" applyBorder="1"/>
    <xf numFmtId="0" fontId="16" fillId="0" borderId="27" xfId="0" applyFont="1" applyBorder="1"/>
    <xf numFmtId="0" fontId="54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56" fillId="0" borderId="2" xfId="0" applyFont="1" applyBorder="1"/>
    <xf numFmtId="0" fontId="54" fillId="0" borderId="9" xfId="0" applyFont="1" applyBorder="1" applyAlignment="1">
      <alignment vertical="center"/>
    </xf>
    <xf numFmtId="0" fontId="56" fillId="0" borderId="8" xfId="0" applyFont="1" applyBorder="1" applyAlignment="1">
      <alignment horizontal="center" vertical="center"/>
    </xf>
    <xf numFmtId="0" fontId="56" fillId="0" borderId="7" xfId="0" applyFont="1" applyBorder="1"/>
    <xf numFmtId="0" fontId="54" fillId="0" borderId="23" xfId="0" applyFont="1" applyBorder="1" applyAlignment="1">
      <alignment vertical="center"/>
    </xf>
    <xf numFmtId="0" fontId="56" fillId="0" borderId="5" xfId="0" applyFont="1" applyBorder="1" applyAlignment="1">
      <alignment horizontal="center" vertical="center"/>
    </xf>
    <xf numFmtId="0" fontId="58" fillId="0" borderId="2" xfId="0" applyFont="1" applyBorder="1"/>
    <xf numFmtId="0" fontId="58" fillId="0" borderId="2" xfId="0" applyFont="1" applyBorder="1" applyAlignment="1">
      <alignment horizontal="left"/>
    </xf>
    <xf numFmtId="0" fontId="31" fillId="0" borderId="2" xfId="0" applyFont="1" applyBorder="1"/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58" fillId="0" borderId="9" xfId="0" applyFont="1" applyBorder="1"/>
    <xf numFmtId="0" fontId="31" fillId="0" borderId="8" xfId="0" applyFont="1" applyBorder="1" applyAlignment="1">
      <alignment horizontal="center" vertical="center"/>
    </xf>
    <xf numFmtId="0" fontId="59" fillId="0" borderId="2" xfId="0" applyFont="1" applyBorder="1"/>
    <xf numFmtId="0" fontId="20" fillId="0" borderId="2" xfId="0" applyFont="1" applyBorder="1" applyAlignment="1">
      <alignment horizontal="center" vertical="center"/>
    </xf>
    <xf numFmtId="0" fontId="59" fillId="0" borderId="0" xfId="0" applyFont="1"/>
    <xf numFmtId="0" fontId="56" fillId="0" borderId="17" xfId="0" applyFont="1" applyBorder="1"/>
    <xf numFmtId="0" fontId="54" fillId="0" borderId="25" xfId="0" applyFont="1" applyBorder="1" applyAlignment="1">
      <alignment vertical="center"/>
    </xf>
    <xf numFmtId="0" fontId="56" fillId="0" borderId="19" xfId="0" applyFont="1" applyBorder="1" applyAlignment="1">
      <alignment horizontal="center" vertical="center"/>
    </xf>
    <xf numFmtId="0" fontId="60" fillId="0" borderId="2" xfId="0" applyFont="1" applyBorder="1"/>
    <xf numFmtId="0" fontId="6" fillId="0" borderId="2" xfId="32" applyBorder="1" applyAlignment="1">
      <alignment horizontal="left"/>
    </xf>
    <xf numFmtId="0" fontId="56" fillId="0" borderId="2" xfId="24" applyFont="1" applyBorder="1" applyAlignment="1">
      <alignment horizontal="left"/>
    </xf>
    <xf numFmtId="0" fontId="16" fillId="0" borderId="2" xfId="24" applyFont="1" applyBorder="1"/>
    <xf numFmtId="0" fontId="54" fillId="0" borderId="30" xfId="0" applyFont="1" applyBorder="1" applyAlignment="1">
      <alignment horizontal="center" vertical="center"/>
    </xf>
    <xf numFmtId="0" fontId="0" fillId="0" borderId="31" xfId="0" applyBorder="1"/>
    <xf numFmtId="0" fontId="61" fillId="0" borderId="2" xfId="0" applyFont="1" applyBorder="1"/>
    <xf numFmtId="0" fontId="61" fillId="0" borderId="2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0" fillId="0" borderId="9" xfId="0" applyFont="1" applyBorder="1"/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6" fillId="0" borderId="2" xfId="33" applyFont="1" applyBorder="1"/>
    <xf numFmtId="0" fontId="62" fillId="0" borderId="2" xfId="0" applyFont="1" applyBorder="1"/>
    <xf numFmtId="0" fontId="62" fillId="0" borderId="9" xfId="0" applyFont="1" applyBorder="1"/>
    <xf numFmtId="0" fontId="7" fillId="0" borderId="32" xfId="30" applyFont="1" applyBorder="1" applyAlignment="1">
      <alignment horizontal="left" vertical="top"/>
    </xf>
    <xf numFmtId="0" fontId="7" fillId="0" borderId="33" xfId="27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7" fillId="0" borderId="0" xfId="30" applyFont="1" applyAlignment="1">
      <alignment horizontal="left" vertical="top"/>
    </xf>
    <xf numFmtId="0" fontId="7" fillId="0" borderId="0" xfId="27" applyFont="1" applyAlignment="1">
      <alignment horizontal="left" vertical="top"/>
    </xf>
    <xf numFmtId="0" fontId="7" fillId="0" borderId="0" xfId="30" applyFont="1" applyAlignment="1">
      <alignment horizontal="left"/>
    </xf>
    <xf numFmtId="0" fontId="57" fillId="0" borderId="16" xfId="0" applyFont="1" applyBorder="1" applyAlignment="1">
      <alignment horizontal="center" vertical="center"/>
    </xf>
    <xf numFmtId="0" fontId="55" fillId="14" borderId="2" xfId="0" applyFont="1" applyFill="1" applyBorder="1"/>
    <xf numFmtId="0" fontId="6" fillId="14" borderId="0" xfId="0" applyFont="1" applyFill="1"/>
    <xf numFmtId="0" fontId="56" fillId="14" borderId="20" xfId="0" applyFont="1" applyFill="1" applyBorder="1"/>
    <xf numFmtId="0" fontId="7" fillId="14" borderId="33" xfId="27" applyFont="1" applyFill="1" applyBorder="1" applyAlignment="1">
      <alignment horizontal="left" vertical="top"/>
    </xf>
    <xf numFmtId="0" fontId="57" fillId="14" borderId="16" xfId="0" applyFont="1" applyFill="1" applyBorder="1" applyAlignment="1">
      <alignment horizontal="center" vertical="center"/>
    </xf>
    <xf numFmtId="0" fontId="0" fillId="14" borderId="2" xfId="0" applyFill="1" applyBorder="1"/>
    <xf numFmtId="0" fontId="0" fillId="14" borderId="31" xfId="0" applyFill="1" applyBorder="1"/>
    <xf numFmtId="0" fontId="54" fillId="14" borderId="2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63" fillId="14" borderId="8" xfId="0" applyFont="1" applyFill="1" applyBorder="1" applyAlignment="1">
      <alignment horizontal="center" vertical="center"/>
    </xf>
    <xf numFmtId="0" fontId="63" fillId="14" borderId="2" xfId="0" applyFont="1" applyFill="1" applyBorder="1" applyAlignment="1">
      <alignment horizontal="center" vertical="center"/>
    </xf>
    <xf numFmtId="0" fontId="64" fillId="14" borderId="2" xfId="0" applyFont="1" applyFill="1" applyBorder="1" applyAlignment="1">
      <alignment horizontal="center" vertical="center"/>
    </xf>
    <xf numFmtId="0" fontId="55" fillId="14" borderId="9" xfId="0" applyFont="1" applyFill="1" applyBorder="1"/>
    <xf numFmtId="0" fontId="56" fillId="14" borderId="0" xfId="0" applyFont="1" applyFill="1" applyAlignment="1">
      <alignment horizontal="center" vertical="center"/>
    </xf>
    <xf numFmtId="0" fontId="0" fillId="14" borderId="0" xfId="0" applyFill="1"/>
    <xf numFmtId="0" fontId="54" fillId="14" borderId="0" xfId="0" applyFont="1" applyFill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56" fillId="14" borderId="22" xfId="0" applyFont="1" applyFill="1" applyBorder="1"/>
    <xf numFmtId="0" fontId="65" fillId="14" borderId="8" xfId="0" applyFont="1" applyFill="1" applyBorder="1" applyAlignment="1">
      <alignment horizontal="center" vertical="center"/>
    </xf>
    <xf numFmtId="0" fontId="64" fillId="14" borderId="9" xfId="0" applyFont="1" applyFill="1" applyBorder="1" applyAlignment="1">
      <alignment horizontal="center" vertical="center"/>
    </xf>
    <xf numFmtId="0" fontId="7" fillId="14" borderId="0" xfId="27" applyFont="1" applyFill="1" applyAlignment="1">
      <alignment horizontal="left" vertical="top"/>
    </xf>
    <xf numFmtId="0" fontId="63" fillId="14" borderId="3" xfId="0" applyFont="1" applyFill="1" applyBorder="1" applyAlignment="1">
      <alignment horizontal="center" vertical="center"/>
    </xf>
    <xf numFmtId="0" fontId="63" fillId="14" borderId="30" xfId="0" applyFont="1" applyFill="1" applyBorder="1" applyAlignment="1">
      <alignment horizontal="center" vertical="center"/>
    </xf>
    <xf numFmtId="0" fontId="64" fillId="14" borderId="31" xfId="0" applyFont="1" applyFill="1" applyBorder="1" applyAlignment="1">
      <alignment horizontal="center" vertical="center"/>
    </xf>
    <xf numFmtId="0" fontId="6" fillId="0" borderId="0" xfId="0" applyFont="1"/>
    <xf numFmtId="0" fontId="63" fillId="0" borderId="3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4" fillId="0" borderId="31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3" fillId="0" borderId="24" xfId="0" applyFont="1" applyBorder="1"/>
    <xf numFmtId="0" fontId="55" fillId="0" borderId="30" xfId="0" applyFont="1" applyBorder="1" applyAlignment="1">
      <alignment horizontal="left"/>
    </xf>
    <xf numFmtId="0" fontId="56" fillId="0" borderId="30" xfId="0" applyFont="1" applyBorder="1"/>
    <xf numFmtId="0" fontId="55" fillId="0" borderId="0" xfId="0" applyFont="1"/>
    <xf numFmtId="0" fontId="0" fillId="0" borderId="30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28" borderId="25" xfId="0" applyFont="1" applyFill="1" applyBorder="1" applyAlignment="1">
      <alignment horizontal="left"/>
    </xf>
    <xf numFmtId="0" fontId="3" fillId="28" borderId="34" xfId="0" applyFont="1" applyFill="1" applyBorder="1" applyAlignment="1">
      <alignment horizontal="left"/>
    </xf>
    <xf numFmtId="0" fontId="3" fillId="28" borderId="19" xfId="0" applyFont="1" applyFill="1" applyBorder="1" applyAlignment="1">
      <alignment horizontal="left"/>
    </xf>
    <xf numFmtId="0" fontId="3" fillId="30" borderId="25" xfId="0" applyFont="1" applyFill="1" applyBorder="1" applyAlignment="1">
      <alignment horizontal="left"/>
    </xf>
    <xf numFmtId="0" fontId="3" fillId="30" borderId="34" xfId="0" applyFont="1" applyFill="1" applyBorder="1" applyAlignment="1">
      <alignment horizontal="left"/>
    </xf>
    <xf numFmtId="0" fontId="3" fillId="30" borderId="19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13" borderId="34" xfId="0" applyFont="1" applyFill="1" applyBorder="1" applyAlignment="1">
      <alignment horizontal="left"/>
    </xf>
    <xf numFmtId="0" fontId="0" fillId="0" borderId="0" xfId="0" applyAlignment="1">
      <alignment wrapText="1"/>
    </xf>
    <xf numFmtId="0" fontId="67" fillId="25" borderId="2" xfId="0" applyFont="1" applyFill="1" applyBorder="1" applyAlignment="1">
      <alignment horizontal="center" vertical="center" wrapText="1"/>
    </xf>
    <xf numFmtId="0" fontId="68" fillId="25" borderId="2" xfId="0" applyFont="1" applyFill="1" applyBorder="1" applyAlignment="1">
      <alignment horizontal="center" vertical="center" wrapText="1"/>
    </xf>
    <xf numFmtId="0" fontId="51" fillId="27" borderId="2" xfId="0" applyFont="1" applyFill="1" applyBorder="1" applyAlignment="1">
      <alignment horizontal="center" vertical="center" wrapText="1"/>
    </xf>
    <xf numFmtId="0" fontId="51" fillId="31" borderId="2" xfId="0" applyFont="1" applyFill="1" applyBorder="1" applyAlignment="1">
      <alignment horizontal="center" vertical="center" wrapText="1"/>
    </xf>
    <xf numFmtId="0" fontId="51" fillId="28" borderId="9" xfId="0" applyFont="1" applyFill="1" applyBorder="1" applyAlignment="1">
      <alignment horizontal="center" vertical="center" wrapText="1"/>
    </xf>
    <xf numFmtId="0" fontId="51" fillId="25" borderId="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68" fillId="29" borderId="19" xfId="0" applyFont="1" applyFill="1" applyBorder="1" applyAlignment="1">
      <alignment horizontal="center" vertical="center" wrapText="1"/>
    </xf>
    <xf numFmtId="0" fontId="51" fillId="29" borderId="17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51" fillId="29" borderId="25" xfId="0" applyFont="1" applyFill="1" applyBorder="1" applyAlignment="1">
      <alignment horizontal="center" vertical="center" wrapText="1"/>
    </xf>
    <xf numFmtId="0" fontId="51" fillId="2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6" fontId="0" fillId="0" borderId="2" xfId="0" applyNumberFormat="1" applyBorder="1"/>
    <xf numFmtId="0" fontId="57" fillId="0" borderId="20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6" fillId="0" borderId="8" xfId="0" applyFont="1" applyBorder="1"/>
    <xf numFmtId="0" fontId="3" fillId="0" borderId="9" xfId="0" applyFont="1" applyBorder="1" applyAlignment="1">
      <alignment horizontal="left"/>
    </xf>
    <xf numFmtId="0" fontId="57" fillId="0" borderId="22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3" fillId="0" borderId="7" xfId="0" applyFont="1" applyBorder="1"/>
    <xf numFmtId="0" fontId="56" fillId="0" borderId="5" xfId="0" applyFont="1" applyBorder="1"/>
    <xf numFmtId="0" fontId="69" fillId="0" borderId="0" xfId="0" applyFont="1"/>
    <xf numFmtId="0" fontId="70" fillId="0" borderId="20" xfId="0" applyFont="1" applyBorder="1"/>
    <xf numFmtId="0" fontId="71" fillId="0" borderId="9" xfId="0" applyFont="1" applyBorder="1"/>
    <xf numFmtId="0" fontId="60" fillId="0" borderId="2" xfId="0" applyFont="1" applyBorder="1" applyAlignment="1">
      <alignment horizontal="left"/>
    </xf>
    <xf numFmtId="0" fontId="69" fillId="0" borderId="2" xfId="0" applyFont="1" applyBorder="1" applyAlignment="1">
      <alignment horizontal="center"/>
    </xf>
    <xf numFmtId="166" fontId="69" fillId="0" borderId="2" xfId="0" applyNumberFormat="1" applyFont="1" applyBorder="1"/>
    <xf numFmtId="0" fontId="16" fillId="0" borderId="2" xfId="0" applyFont="1" applyBorder="1" applyAlignment="1">
      <alignment horizontal="left" vertical="center"/>
    </xf>
    <xf numFmtId="0" fontId="70" fillId="0" borderId="8" xfId="0" applyFont="1" applyBorder="1"/>
    <xf numFmtId="0" fontId="69" fillId="0" borderId="21" xfId="0" applyFont="1" applyBorder="1"/>
    <xf numFmtId="0" fontId="69" fillId="0" borderId="2" xfId="0" applyFont="1" applyBorder="1"/>
    <xf numFmtId="0" fontId="57" fillId="0" borderId="22" xfId="33" applyFont="1" applyBorder="1" applyAlignment="1">
      <alignment horizontal="center" vertical="center"/>
    </xf>
    <xf numFmtId="0" fontId="57" fillId="0" borderId="20" xfId="33" applyFont="1" applyBorder="1" applyAlignment="1">
      <alignment horizontal="center" vertical="center"/>
    </xf>
    <xf numFmtId="0" fontId="57" fillId="0" borderId="16" xfId="33" applyFont="1" applyBorder="1" applyAlignment="1">
      <alignment horizontal="center" vertical="center"/>
    </xf>
    <xf numFmtId="0" fontId="54" fillId="0" borderId="17" xfId="0" applyFont="1" applyBorder="1" applyAlignment="1">
      <alignment horizontal="left" vertical="center"/>
    </xf>
    <xf numFmtId="0" fontId="56" fillId="0" borderId="19" xfId="0" applyFont="1" applyBorder="1"/>
    <xf numFmtId="0" fontId="70" fillId="0" borderId="22" xfId="0" applyFont="1" applyBorder="1"/>
    <xf numFmtId="0" fontId="71" fillId="0" borderId="23" xfId="0" applyFont="1" applyBorder="1"/>
    <xf numFmtId="0" fontId="69" fillId="0" borderId="0" xfId="0" applyFont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70" fillId="0" borderId="5" xfId="0" applyFont="1" applyBorder="1"/>
    <xf numFmtId="0" fontId="69" fillId="0" borderId="24" xfId="0" applyFont="1" applyBorder="1"/>
    <xf numFmtId="0" fontId="57" fillId="0" borderId="20" xfId="0" applyFont="1" applyBorder="1"/>
    <xf numFmtId="0" fontId="62" fillId="0" borderId="2" xfId="0" applyFont="1" applyBorder="1" applyAlignment="1">
      <alignment horizontal="left"/>
    </xf>
    <xf numFmtId="0" fontId="3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70" fillId="0" borderId="2" xfId="0" applyFont="1" applyBorder="1"/>
    <xf numFmtId="0" fontId="71" fillId="0" borderId="9" xfId="0" applyFont="1" applyBorder="1" applyAlignment="1">
      <alignment vertical="center"/>
    </xf>
    <xf numFmtId="3" fontId="69" fillId="0" borderId="2" xfId="0" applyNumberFormat="1" applyFont="1" applyBorder="1"/>
    <xf numFmtId="0" fontId="70" fillId="0" borderId="7" xfId="0" applyFont="1" applyBorder="1"/>
    <xf numFmtId="0" fontId="71" fillId="0" borderId="23" xfId="0" applyFont="1" applyBorder="1" applyAlignment="1">
      <alignment vertical="center"/>
    </xf>
    <xf numFmtId="0" fontId="69" fillId="0" borderId="7" xfId="0" applyFont="1" applyBorder="1"/>
    <xf numFmtId="3" fontId="0" fillId="0" borderId="2" xfId="0" applyNumberFormat="1" applyBorder="1"/>
    <xf numFmtId="0" fontId="56" fillId="0" borderId="20" xfId="0" applyFont="1" applyBorder="1" applyAlignment="1">
      <alignment horizontal="center" vertical="center"/>
    </xf>
    <xf numFmtId="0" fontId="56" fillId="0" borderId="20" xfId="0" applyFont="1" applyBorder="1" applyAlignment="1">
      <alignment horizontal="left" vertical="center"/>
    </xf>
    <xf numFmtId="0" fontId="70" fillId="0" borderId="17" xfId="0" applyFont="1" applyBorder="1"/>
    <xf numFmtId="0" fontId="71" fillId="0" borderId="25" xfId="0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69" fillId="0" borderId="17" xfId="0" applyFont="1" applyBorder="1"/>
    <xf numFmtId="0" fontId="66" fillId="0" borderId="21" xfId="0" applyFont="1" applyBorder="1"/>
    <xf numFmtId="0" fontId="66" fillId="0" borderId="2" xfId="0" applyFont="1" applyBorder="1"/>
    <xf numFmtId="0" fontId="57" fillId="0" borderId="26" xfId="0" applyFont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70" fillId="0" borderId="0" xfId="0" applyFont="1"/>
    <xf numFmtId="0" fontId="71" fillId="0" borderId="0" xfId="0" applyFont="1" applyAlignment="1">
      <alignment vertical="center"/>
    </xf>
    <xf numFmtId="0" fontId="60" fillId="0" borderId="0" xfId="0" applyFont="1" applyAlignment="1">
      <alignment horizontal="left"/>
    </xf>
    <xf numFmtId="0" fontId="71" fillId="0" borderId="2" xfId="0" applyFont="1" applyBorder="1"/>
    <xf numFmtId="0" fontId="0" fillId="0" borderId="2" xfId="32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166" fontId="3" fillId="0" borderId="2" xfId="0" applyNumberFormat="1" applyFont="1" applyBorder="1"/>
    <xf numFmtId="0" fontId="3" fillId="0" borderId="0" xfId="0" applyFont="1" applyAlignment="1">
      <alignment vertical="center"/>
    </xf>
    <xf numFmtId="0" fontId="72" fillId="0" borderId="2" xfId="24" applyFont="1" applyBorder="1" applyAlignment="1">
      <alignment horizontal="left"/>
    </xf>
    <xf numFmtId="0" fontId="10" fillId="0" borderId="2" xfId="24" applyFont="1" applyBorder="1"/>
    <xf numFmtId="0" fontId="53" fillId="0" borderId="2" xfId="24" applyFont="1" applyBorder="1" applyAlignment="1">
      <alignment horizontal="left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2" xfId="33" applyFont="1" applyBorder="1"/>
    <xf numFmtId="0" fontId="16" fillId="0" borderId="2" xfId="0" applyFont="1" applyBorder="1"/>
    <xf numFmtId="0" fontId="56" fillId="0" borderId="0" xfId="0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/>
    </xf>
    <xf numFmtId="0" fontId="3" fillId="0" borderId="6" xfId="0" applyFont="1" applyBorder="1"/>
    <xf numFmtId="0" fontId="53" fillId="0" borderId="0" xfId="24" applyFont="1" applyAlignment="1">
      <alignment horizontal="left"/>
    </xf>
    <xf numFmtId="0" fontId="3" fillId="0" borderId="10" xfId="0" applyFont="1" applyBorder="1"/>
    <xf numFmtId="0" fontId="0" fillId="0" borderId="2" xfId="0" applyBorder="1" applyAlignment="1">
      <alignment horizontal="left" vertical="center"/>
    </xf>
    <xf numFmtId="0" fontId="0" fillId="0" borderId="10" xfId="0" applyBorder="1"/>
    <xf numFmtId="0" fontId="3" fillId="0" borderId="36" xfId="0" applyFont="1" applyBorder="1"/>
    <xf numFmtId="0" fontId="69" fillId="0" borderId="18" xfId="0" applyFont="1" applyBorder="1"/>
    <xf numFmtId="0" fontId="3" fillId="0" borderId="17" xfId="0" applyFont="1" applyBorder="1" applyAlignment="1">
      <alignment horizontal="left"/>
    </xf>
    <xf numFmtId="0" fontId="7" fillId="0" borderId="32" xfId="31" applyBorder="1" applyAlignment="1">
      <alignment horizontal="left" vertical="top"/>
    </xf>
    <xf numFmtId="0" fontId="5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2" xfId="27" applyFont="1" applyBorder="1" applyAlignment="1">
      <alignment horizontal="left" vertical="top"/>
    </xf>
    <xf numFmtId="0" fontId="7" fillId="0" borderId="0" xfId="31" applyAlignment="1">
      <alignment horizontal="left" vertical="top"/>
    </xf>
    <xf numFmtId="0" fontId="7" fillId="0" borderId="0" xfId="31" applyAlignment="1">
      <alignment horizontal="left" vertical="top" wrapText="1"/>
    </xf>
    <xf numFmtId="166" fontId="0" fillId="0" borderId="0" xfId="0" applyNumberFormat="1"/>
    <xf numFmtId="0" fontId="56" fillId="28" borderId="0" xfId="0" applyFont="1" applyFill="1"/>
    <xf numFmtId="0" fontId="54" fillId="28" borderId="0" xfId="0" applyFont="1" applyFill="1" applyAlignment="1">
      <alignment vertical="center"/>
    </xf>
    <xf numFmtId="0" fontId="55" fillId="28" borderId="0" xfId="0" applyFont="1" applyFill="1" applyAlignment="1">
      <alignment horizontal="left"/>
    </xf>
    <xf numFmtId="0" fontId="0" fillId="15" borderId="0" xfId="0" applyFill="1"/>
    <xf numFmtId="0" fontId="56" fillId="15" borderId="0" xfId="0" applyFont="1" applyFill="1"/>
    <xf numFmtId="0" fontId="54" fillId="15" borderId="0" xfId="0" applyFont="1" applyFill="1" applyAlignment="1">
      <alignment vertical="center"/>
    </xf>
    <xf numFmtId="0" fontId="55" fillId="15" borderId="0" xfId="0" applyFont="1" applyFill="1" applyAlignment="1">
      <alignment horizontal="left"/>
    </xf>
    <xf numFmtId="0" fontId="3" fillId="15" borderId="2" xfId="0" applyFont="1" applyFill="1" applyBorder="1"/>
    <xf numFmtId="0" fontId="0" fillId="15" borderId="2" xfId="0" applyFill="1" applyBorder="1" applyAlignment="1">
      <alignment horizontal="center"/>
    </xf>
    <xf numFmtId="166" fontId="0" fillId="15" borderId="2" xfId="0" applyNumberFormat="1" applyFill="1" applyBorder="1"/>
    <xf numFmtId="0" fontId="0" fillId="15" borderId="2" xfId="0" applyFill="1" applyBorder="1"/>
    <xf numFmtId="0" fontId="6" fillId="22" borderId="2" xfId="0" applyFont="1" applyFill="1" applyBorder="1" applyAlignment="1">
      <alignment horizontal="right" vertical="top" wrapText="1"/>
    </xf>
    <xf numFmtId="0" fontId="57" fillId="15" borderId="0" xfId="0" applyFont="1" applyFill="1" applyAlignment="1">
      <alignment horizontal="center"/>
    </xf>
    <xf numFmtId="0" fontId="16" fillId="15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53" fillId="15" borderId="8" xfId="0" applyFont="1" applyFill="1" applyBorder="1" applyAlignment="1">
      <alignment vertical="center"/>
    </xf>
    <xf numFmtId="0" fontId="3" fillId="15" borderId="2" xfId="0" applyFont="1" applyFill="1" applyBorder="1" applyAlignment="1">
      <alignment horizontal="left"/>
    </xf>
    <xf numFmtId="0" fontId="54" fillId="15" borderId="2" xfId="0" applyFont="1" applyFill="1" applyBorder="1" applyAlignment="1">
      <alignment horizontal="center" vertical="center"/>
    </xf>
    <xf numFmtId="0" fontId="3" fillId="15" borderId="9" xfId="0" applyFont="1" applyFill="1" applyBorder="1"/>
    <xf numFmtId="0" fontId="56" fillId="15" borderId="20" xfId="0" applyFont="1" applyFill="1" applyBorder="1"/>
    <xf numFmtId="0" fontId="16" fillId="15" borderId="2" xfId="0" applyFont="1" applyFill="1" applyBorder="1"/>
    <xf numFmtId="0" fontId="56" fillId="15" borderId="2" xfId="0" applyFont="1" applyFill="1" applyBorder="1"/>
    <xf numFmtId="0" fontId="69" fillId="15" borderId="2" xfId="0" applyFont="1" applyFill="1" applyBorder="1"/>
    <xf numFmtId="0" fontId="3" fillId="15" borderId="9" xfId="0" applyFont="1" applyFill="1" applyBorder="1" applyAlignment="1">
      <alignment horizontal="left"/>
    </xf>
    <xf numFmtId="0" fontId="0" fillId="15" borderId="9" xfId="0" applyFill="1" applyBorder="1"/>
    <xf numFmtId="0" fontId="56" fillId="15" borderId="22" xfId="0" applyFont="1" applyFill="1" applyBorder="1"/>
    <xf numFmtId="0" fontId="57" fillId="15" borderId="2" xfId="0" applyFont="1" applyFill="1" applyBorder="1"/>
    <xf numFmtId="0" fontId="3" fillId="15" borderId="2" xfId="0" applyFont="1" applyFill="1" applyBorder="1" applyAlignment="1">
      <alignment horizontal="center"/>
    </xf>
    <xf numFmtId="166" fontId="3" fillId="15" borderId="2" xfId="0" applyNumberFormat="1" applyFont="1" applyFill="1" applyBorder="1"/>
    <xf numFmtId="0" fontId="50" fillId="0" borderId="0" xfId="27" applyFont="1" applyAlignment="1">
      <alignment horizontal="left" vertical="top"/>
    </xf>
    <xf numFmtId="0" fontId="69" fillId="0" borderId="0" xfId="0" applyFont="1" applyAlignment="1">
      <alignment horizontal="center"/>
    </xf>
    <xf numFmtId="166" fontId="69" fillId="0" borderId="0" xfId="0" applyNumberFormat="1" applyFont="1"/>
    <xf numFmtId="0" fontId="15" fillId="0" borderId="0" xfId="0" applyFont="1" applyAlignment="1">
      <alignment vertical="center"/>
    </xf>
    <xf numFmtId="0" fontId="16" fillId="0" borderId="0" xfId="0" applyFont="1"/>
    <xf numFmtId="0" fontId="73" fillId="22" borderId="4" xfId="0" applyFont="1" applyFill="1" applyBorder="1" applyAlignment="1">
      <alignment horizontal="left" vertical="top" wrapText="1"/>
    </xf>
    <xf numFmtId="2" fontId="73" fillId="22" borderId="4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6" fillId="0" borderId="0" xfId="0" applyFont="1"/>
    <xf numFmtId="0" fontId="74" fillId="0" borderId="0" xfId="0" applyFont="1"/>
    <xf numFmtId="0" fontId="0" fillId="0" borderId="0" xfId="0" applyAlignment="1">
      <alignment horizontal="left"/>
    </xf>
    <xf numFmtId="0" fontId="66" fillId="0" borderId="2" xfId="0" applyFont="1" applyBorder="1" applyAlignment="1">
      <alignment horizontal="left"/>
    </xf>
    <xf numFmtId="0" fontId="75" fillId="0" borderId="2" xfId="0" applyFont="1" applyBorder="1" applyAlignment="1">
      <alignment horizontal="center"/>
    </xf>
    <xf numFmtId="0" fontId="75" fillId="0" borderId="2" xfId="0" applyFont="1" applyBorder="1" applyAlignment="1">
      <alignment horizontal="left"/>
    </xf>
    <xf numFmtId="0" fontId="76" fillId="0" borderId="2" xfId="0" applyFont="1" applyBorder="1" applyAlignment="1">
      <alignment horizontal="left"/>
    </xf>
    <xf numFmtId="2" fontId="75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73" fillId="22" borderId="2" xfId="0" applyFont="1" applyFill="1" applyBorder="1" applyAlignment="1">
      <alignment horizontal="left" vertical="top"/>
    </xf>
    <xf numFmtId="0" fontId="78" fillId="0" borderId="2" xfId="0" applyFont="1" applyBorder="1" applyAlignment="1" applyProtection="1">
      <alignment horizontal="center" vertical="center"/>
      <protection locked="0"/>
    </xf>
    <xf numFmtId="0" fontId="79" fillId="0" borderId="2" xfId="0" applyFont="1" applyBorder="1" applyAlignment="1" applyProtection="1">
      <alignment horizontal="center" vertical="center" wrapText="1"/>
      <protection hidden="1"/>
    </xf>
    <xf numFmtId="0" fontId="51" fillId="25" borderId="2" xfId="0" applyFont="1" applyFill="1" applyBorder="1" applyAlignment="1" applyProtection="1">
      <alignment horizontal="center" vertical="center" wrapText="1"/>
      <protection hidden="1"/>
    </xf>
    <xf numFmtId="0" fontId="51" fillId="0" borderId="2" xfId="0" applyFont="1" applyBorder="1" applyAlignment="1" applyProtection="1">
      <alignment horizontal="center" vertical="center" wrapText="1"/>
      <protection hidden="1"/>
    </xf>
    <xf numFmtId="4" fontId="51" fillId="0" borderId="8" xfId="0" applyNumberFormat="1" applyFont="1" applyBorder="1" applyAlignment="1" applyProtection="1">
      <alignment horizontal="center" vertical="center"/>
      <protection hidden="1"/>
    </xf>
    <xf numFmtId="0" fontId="3" fillId="28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6" fillId="0" borderId="2" xfId="0" applyFont="1" applyBorder="1"/>
    <xf numFmtId="0" fontId="3" fillId="0" borderId="2" xfId="0" applyFont="1" applyBorder="1" applyAlignment="1">
      <alignment horizontal="right" vertical="center"/>
    </xf>
    <xf numFmtId="2" fontId="3" fillId="0" borderId="2" xfId="0" applyNumberFormat="1" applyFont="1" applyBorder="1"/>
    <xf numFmtId="0" fontId="73" fillId="22" borderId="2" xfId="0" applyFont="1" applyFill="1" applyBorder="1" applyAlignment="1">
      <alignment horizontal="left" vertical="top" wrapText="1"/>
    </xf>
    <xf numFmtId="0" fontId="73" fillId="22" borderId="0" xfId="0" applyFont="1" applyFill="1" applyAlignment="1">
      <alignment horizontal="left" vertical="top" wrapText="1"/>
    </xf>
    <xf numFmtId="0" fontId="80" fillId="0" borderId="0" xfId="0" applyFont="1"/>
    <xf numFmtId="0" fontId="81" fillId="0" borderId="0" xfId="0" applyFont="1"/>
    <xf numFmtId="0" fontId="61" fillId="0" borderId="37" xfId="0" applyFont="1" applyBorder="1"/>
    <xf numFmtId="0" fontId="61" fillId="0" borderId="0" xfId="0" applyFont="1"/>
    <xf numFmtId="0" fontId="6" fillId="22" borderId="0" xfId="0" applyFont="1" applyFill="1" applyAlignment="1">
      <alignment vertical="center" wrapText="1"/>
    </xf>
    <xf numFmtId="0" fontId="0" fillId="22" borderId="0" xfId="0" applyFill="1"/>
    <xf numFmtId="0" fontId="6" fillId="0" borderId="2" xfId="0" applyFont="1" applyBorder="1" applyAlignment="1">
      <alignment vertical="center" wrapText="1"/>
    </xf>
    <xf numFmtId="0" fontId="73" fillId="0" borderId="2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left" vertical="center" wrapText="1"/>
      <protection hidden="1"/>
    </xf>
    <xf numFmtId="0" fontId="62" fillId="0" borderId="17" xfId="0" applyFont="1" applyBorder="1"/>
    <xf numFmtId="0" fontId="53" fillId="0" borderId="19" xfId="0" applyFont="1" applyBorder="1" applyAlignment="1">
      <alignment vertical="center"/>
    </xf>
    <xf numFmtId="0" fontId="3" fillId="0" borderId="25" xfId="0" applyFont="1" applyBorder="1"/>
    <xf numFmtId="0" fontId="71" fillId="0" borderId="25" xfId="0" applyFont="1" applyBorder="1"/>
    <xf numFmtId="0" fontId="55" fillId="32" borderId="2" xfId="0" applyFont="1" applyFill="1" applyBorder="1"/>
    <xf numFmtId="0" fontId="55" fillId="32" borderId="2" xfId="30" applyFont="1" applyFill="1" applyBorder="1" applyAlignment="1">
      <alignment horizontal="left"/>
    </xf>
    <xf numFmtId="0" fontId="56" fillId="32" borderId="19" xfId="0" applyFont="1" applyFill="1" applyBorder="1"/>
    <xf numFmtId="0" fontId="16" fillId="32" borderId="25" xfId="0" applyFont="1" applyFill="1" applyBorder="1"/>
    <xf numFmtId="0" fontId="0" fillId="32" borderId="0" xfId="0" applyFill="1"/>
    <xf numFmtId="0" fontId="57" fillId="32" borderId="20" xfId="0" applyFont="1" applyFill="1" applyBorder="1"/>
    <xf numFmtId="0" fontId="16" fillId="32" borderId="9" xfId="0" applyFont="1" applyFill="1" applyBorder="1"/>
    <xf numFmtId="0" fontId="62" fillId="32" borderId="2" xfId="0" applyFont="1" applyFill="1" applyBorder="1" applyAlignment="1">
      <alignment horizontal="left"/>
    </xf>
    <xf numFmtId="0" fontId="62" fillId="32" borderId="2" xfId="0" applyFont="1" applyFill="1" applyBorder="1"/>
    <xf numFmtId="0" fontId="3" fillId="32" borderId="2" xfId="0" applyFont="1" applyFill="1" applyBorder="1" applyAlignment="1">
      <alignment wrapText="1"/>
    </xf>
    <xf numFmtId="0" fontId="3" fillId="32" borderId="2" xfId="0" applyFont="1" applyFill="1" applyBorder="1"/>
    <xf numFmtId="0" fontId="69" fillId="32" borderId="2" xfId="0" applyFont="1" applyFill="1" applyBorder="1" applyAlignment="1">
      <alignment wrapText="1"/>
    </xf>
    <xf numFmtId="0" fontId="69" fillId="32" borderId="2" xfId="0" applyFont="1" applyFill="1" applyBorder="1" applyAlignment="1">
      <alignment horizontal="center"/>
    </xf>
    <xf numFmtId="166" fontId="69" fillId="32" borderId="2" xfId="0" applyNumberFormat="1" applyFont="1" applyFill="1" applyBorder="1"/>
    <xf numFmtId="0" fontId="69" fillId="32" borderId="0" xfId="0" applyFont="1" applyFill="1"/>
    <xf numFmtId="0" fontId="69" fillId="32" borderId="0" xfId="0" applyFont="1" applyFill="1" applyAlignment="1">
      <alignment vertical="center"/>
    </xf>
    <xf numFmtId="0" fontId="57" fillId="32" borderId="16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0" fontId="0" fillId="32" borderId="2" xfId="0" applyFill="1" applyBorder="1"/>
    <xf numFmtId="0" fontId="53" fillId="32" borderId="19" xfId="0" applyFont="1" applyFill="1" applyBorder="1" applyAlignment="1">
      <alignment vertical="center"/>
    </xf>
    <xf numFmtId="0" fontId="3" fillId="32" borderId="17" xfId="0" applyFont="1" applyFill="1" applyBorder="1" applyAlignment="1">
      <alignment horizontal="left"/>
    </xf>
    <xf numFmtId="0" fontId="54" fillId="32" borderId="17" xfId="0" applyFont="1" applyFill="1" applyBorder="1" applyAlignment="1">
      <alignment horizontal="center" vertical="center"/>
    </xf>
    <xf numFmtId="0" fontId="3" fillId="32" borderId="25" xfId="0" applyFont="1" applyFill="1" applyBorder="1"/>
    <xf numFmtId="0" fontId="71" fillId="32" borderId="2" xfId="0" applyFont="1" applyFill="1" applyBorder="1"/>
    <xf numFmtId="0" fontId="3" fillId="32" borderId="2" xfId="0" applyFont="1" applyFill="1" applyBorder="1" applyAlignment="1">
      <alignment horizontal="left"/>
    </xf>
    <xf numFmtId="0" fontId="3" fillId="32" borderId="9" xfId="0" applyFont="1" applyFill="1" applyBorder="1" applyAlignment="1">
      <alignment horizontal="left"/>
    </xf>
    <xf numFmtId="0" fontId="0" fillId="32" borderId="9" xfId="0" applyFill="1" applyBorder="1"/>
    <xf numFmtId="0" fontId="56" fillId="0" borderId="2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60" fillId="0" borderId="30" xfId="0" applyFont="1" applyBorder="1"/>
    <xf numFmtId="0" fontId="6" fillId="0" borderId="30" xfId="32" applyBorder="1" applyAlignment="1">
      <alignment horizontal="left"/>
    </xf>
    <xf numFmtId="0" fontId="56" fillId="0" borderId="30" xfId="24" applyFont="1" applyBorder="1" applyAlignment="1">
      <alignment horizontal="left"/>
    </xf>
    <xf numFmtId="0" fontId="16" fillId="0" borderId="30" xfId="33" applyFont="1" applyBorder="1"/>
    <xf numFmtId="0" fontId="56" fillId="0" borderId="30" xfId="0" applyFont="1" applyBorder="1" applyAlignment="1">
      <alignment horizontal="left" vertical="center"/>
    </xf>
    <xf numFmtId="0" fontId="66" fillId="0" borderId="30" xfId="0" applyFont="1" applyBorder="1"/>
    <xf numFmtId="0" fontId="61" fillId="0" borderId="30" xfId="0" applyFont="1" applyBorder="1" applyAlignment="1">
      <alignment horizontal="center"/>
    </xf>
    <xf numFmtId="0" fontId="61" fillId="0" borderId="30" xfId="0" applyFont="1" applyBorder="1" applyAlignment="1">
      <alignment horizontal="left"/>
    </xf>
    <xf numFmtId="0" fontId="54" fillId="0" borderId="25" xfId="0" applyFont="1" applyBorder="1"/>
    <xf numFmtId="0" fontId="71" fillId="0" borderId="9" xfId="0" applyFont="1" applyBorder="1" applyAlignment="1">
      <alignment horizontal="left"/>
    </xf>
    <xf numFmtId="0" fontId="60" fillId="0" borderId="7" xfId="0" applyFont="1" applyBorder="1"/>
    <xf numFmtId="0" fontId="69" fillId="0" borderId="7" xfId="0" applyFont="1" applyBorder="1" applyAlignment="1">
      <alignment horizontal="center"/>
    </xf>
    <xf numFmtId="166" fontId="69" fillId="0" borderId="7" xfId="0" applyNumberFormat="1" applyFont="1" applyBorder="1"/>
    <xf numFmtId="0" fontId="5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/>
    </xf>
    <xf numFmtId="0" fontId="3" fillId="0" borderId="23" xfId="0" applyFont="1" applyBorder="1"/>
    <xf numFmtId="0" fontId="71" fillId="0" borderId="23" xfId="0" applyFont="1" applyBorder="1" applyAlignment="1">
      <alignment horizontal="left"/>
    </xf>
    <xf numFmtId="0" fontId="70" fillId="0" borderId="26" xfId="0" applyFont="1" applyBorder="1"/>
    <xf numFmtId="0" fontId="71" fillId="0" borderId="27" xfId="0" applyFont="1" applyBorder="1"/>
    <xf numFmtId="0" fontId="70" fillId="0" borderId="35" xfId="0" applyFont="1" applyBorder="1"/>
    <xf numFmtId="0" fontId="69" fillId="0" borderId="29" xfId="0" applyFont="1" applyBorder="1"/>
    <xf numFmtId="0" fontId="0" fillId="0" borderId="0" xfId="0" applyAlignment="1">
      <alignment horizontal="center"/>
    </xf>
    <xf numFmtId="0" fontId="50" fillId="0" borderId="0" xfId="27" applyFont="1" applyAlignment="1">
      <alignment horizontal="left" vertical="top" wrapText="1"/>
    </xf>
    <xf numFmtId="0" fontId="73" fillId="33" borderId="2" xfId="0" applyFont="1" applyFill="1" applyBorder="1" applyAlignment="1">
      <alignment horizontal="left" vertical="top" wrapText="1"/>
    </xf>
    <xf numFmtId="0" fontId="6" fillId="33" borderId="0" xfId="0" applyFont="1" applyFill="1" applyAlignment="1">
      <alignment vertical="center" wrapText="1"/>
    </xf>
    <xf numFmtId="0" fontId="0" fillId="33" borderId="0" xfId="0" applyFill="1"/>
    <xf numFmtId="0" fontId="50" fillId="33" borderId="2" xfId="27" applyFont="1" applyFill="1" applyBorder="1" applyAlignment="1">
      <alignment horizontal="left" vertical="top"/>
    </xf>
    <xf numFmtId="0" fontId="50" fillId="33" borderId="9" xfId="27" applyFont="1" applyFill="1" applyBorder="1" applyAlignment="1">
      <alignment horizontal="left" vertical="top"/>
    </xf>
    <xf numFmtId="0" fontId="0" fillId="33" borderId="2" xfId="0" applyFill="1" applyBorder="1"/>
    <xf numFmtId="0" fontId="7" fillId="34" borderId="2" xfId="0" applyFont="1" applyFill="1" applyBorder="1"/>
    <xf numFmtId="0" fontId="7" fillId="34" borderId="9" xfId="28" applyFill="1" applyBorder="1" applyAlignment="1">
      <alignment horizontal="left" vertical="top" wrapText="1"/>
    </xf>
    <xf numFmtId="0" fontId="0" fillId="34" borderId="2" xfId="0" applyFill="1" applyBorder="1"/>
    <xf numFmtId="0" fontId="73" fillId="35" borderId="2" xfId="0" applyFont="1" applyFill="1" applyBorder="1" applyAlignment="1">
      <alignment horizontal="left" vertical="top" wrapText="1"/>
    </xf>
    <xf numFmtId="0" fontId="55" fillId="34" borderId="2" xfId="0" applyFont="1" applyFill="1" applyBorder="1"/>
    <xf numFmtId="0" fontId="7" fillId="34" borderId="2" xfId="30" applyFont="1" applyFill="1" applyBorder="1" applyAlignment="1">
      <alignment horizontal="left"/>
    </xf>
    <xf numFmtId="0" fontId="56" fillId="34" borderId="2" xfId="0" applyFont="1" applyFill="1" applyBorder="1"/>
    <xf numFmtId="0" fontId="7" fillId="34" borderId="2" xfId="27" applyFont="1" applyFill="1" applyBorder="1" applyAlignment="1">
      <alignment horizontal="left" vertical="top"/>
    </xf>
    <xf numFmtId="0" fontId="57" fillId="34" borderId="2" xfId="0" applyFont="1" applyFill="1" applyBorder="1" applyAlignment="1">
      <alignment horizontal="center" vertical="center"/>
    </xf>
    <xf numFmtId="0" fontId="54" fillId="34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vertical="center"/>
    </xf>
    <xf numFmtId="0" fontId="55" fillId="0" borderId="8" xfId="0" applyFont="1" applyBorder="1"/>
    <xf numFmtId="0" fontId="0" fillId="36" borderId="0" xfId="0" applyFill="1"/>
    <xf numFmtId="0" fontId="56" fillId="36" borderId="0" xfId="0" applyFont="1" applyFill="1"/>
    <xf numFmtId="0" fontId="54" fillId="36" borderId="0" xfId="0" applyFont="1" applyFill="1" applyAlignment="1">
      <alignment vertical="center"/>
    </xf>
    <xf numFmtId="0" fontId="55" fillId="36" borderId="0" xfId="0" applyFont="1" applyFill="1" applyAlignment="1">
      <alignment horizontal="left"/>
    </xf>
    <xf numFmtId="0" fontId="55" fillId="36" borderId="2" xfId="0" applyFont="1" applyFill="1" applyBorder="1"/>
    <xf numFmtId="0" fontId="7" fillId="36" borderId="2" xfId="0" applyFont="1" applyFill="1" applyBorder="1"/>
    <xf numFmtId="0" fontId="7" fillId="36" borderId="2" xfId="28" applyFill="1" applyBorder="1" applyAlignment="1">
      <alignment horizontal="left" vertical="top" wrapText="1"/>
    </xf>
    <xf numFmtId="0" fontId="3" fillId="36" borderId="2" xfId="0" applyFont="1" applyFill="1" applyBorder="1" applyAlignment="1">
      <alignment horizontal="center"/>
    </xf>
    <xf numFmtId="166" fontId="0" fillId="36" borderId="0" xfId="0" applyNumberFormat="1" applyFill="1"/>
    <xf numFmtId="0" fontId="3" fillId="36" borderId="0" xfId="0" applyFont="1" applyFill="1"/>
    <xf numFmtId="0" fontId="57" fillId="36" borderId="0" xfId="0" applyFon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3" fillId="36" borderId="0" xfId="0" applyFont="1" applyFill="1" applyAlignment="1">
      <alignment horizontal="center"/>
    </xf>
    <xf numFmtId="0" fontId="53" fillId="36" borderId="8" xfId="0" applyFont="1" applyFill="1" applyBorder="1" applyAlignment="1">
      <alignment vertical="center"/>
    </xf>
    <xf numFmtId="0" fontId="3" fillId="36" borderId="2" xfId="0" applyFont="1" applyFill="1" applyBorder="1" applyAlignment="1">
      <alignment horizontal="left"/>
    </xf>
    <xf numFmtId="0" fontId="54" fillId="36" borderId="2" xfId="0" applyFont="1" applyFill="1" applyBorder="1" applyAlignment="1">
      <alignment horizontal="center" vertical="center"/>
    </xf>
    <xf numFmtId="0" fontId="3" fillId="36" borderId="9" xfId="0" applyFont="1" applyFill="1" applyBorder="1"/>
    <xf numFmtId="0" fontId="56" fillId="36" borderId="8" xfId="0" applyFont="1" applyFill="1" applyBorder="1"/>
    <xf numFmtId="0" fontId="7" fillId="36" borderId="0" xfId="27" applyFont="1" applyFill="1" applyAlignment="1">
      <alignment horizontal="left" vertical="top"/>
    </xf>
    <xf numFmtId="0" fontId="56" fillId="36" borderId="20" xfId="0" applyFont="1" applyFill="1" applyBorder="1"/>
    <xf numFmtId="0" fontId="0" fillId="36" borderId="2" xfId="0" applyFill="1" applyBorder="1"/>
    <xf numFmtId="0" fontId="3" fillId="36" borderId="2" xfId="0" applyFont="1" applyFill="1" applyBorder="1"/>
    <xf numFmtId="0" fontId="69" fillId="36" borderId="2" xfId="0" applyFont="1" applyFill="1" applyBorder="1"/>
    <xf numFmtId="0" fontId="3" fillId="36" borderId="9" xfId="0" applyFont="1" applyFill="1" applyBorder="1" applyAlignment="1">
      <alignment horizontal="left"/>
    </xf>
    <xf numFmtId="0" fontId="0" fillId="36" borderId="9" xfId="0" applyFill="1" applyBorder="1"/>
    <xf numFmtId="0" fontId="0" fillId="37" borderId="2" xfId="0" applyFill="1" applyBorder="1"/>
    <xf numFmtId="0" fontId="0" fillId="38" borderId="0" xfId="0" applyFill="1"/>
    <xf numFmtId="0" fontId="56" fillId="38" borderId="0" xfId="0" applyFont="1" applyFill="1"/>
    <xf numFmtId="0" fontId="54" fillId="38" borderId="0" xfId="0" applyFont="1" applyFill="1" applyAlignment="1">
      <alignment vertical="center"/>
    </xf>
    <xf numFmtId="0" fontId="55" fillId="38" borderId="0" xfId="0" applyFont="1" applyFill="1" applyAlignment="1">
      <alignment horizontal="left"/>
    </xf>
    <xf numFmtId="0" fontId="55" fillId="38" borderId="2" xfId="0" applyFont="1" applyFill="1" applyBorder="1"/>
    <xf numFmtId="0" fontId="3" fillId="38" borderId="0" xfId="0" applyFont="1" applyFill="1"/>
    <xf numFmtId="0" fontId="7" fillId="38" borderId="2" xfId="0" applyFont="1" applyFill="1" applyBorder="1"/>
    <xf numFmtId="0" fontId="7" fillId="38" borderId="2" xfId="28" applyFill="1" applyBorder="1" applyAlignment="1">
      <alignment horizontal="left" vertical="top" wrapText="1"/>
    </xf>
    <xf numFmtId="0" fontId="0" fillId="38" borderId="2" xfId="0" applyFill="1" applyBorder="1" applyAlignment="1">
      <alignment horizontal="center"/>
    </xf>
    <xf numFmtId="166" fontId="0" fillId="38" borderId="0" xfId="0" applyNumberFormat="1" applyFill="1"/>
    <xf numFmtId="0" fontId="57" fillId="38" borderId="0" xfId="0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3" fillId="38" borderId="0" xfId="0" applyFont="1" applyFill="1" applyAlignment="1">
      <alignment horizontal="center"/>
    </xf>
    <xf numFmtId="0" fontId="53" fillId="38" borderId="8" xfId="0" applyFont="1" applyFill="1" applyBorder="1" applyAlignment="1">
      <alignment vertical="center"/>
    </xf>
    <xf numFmtId="0" fontId="3" fillId="38" borderId="2" xfId="0" applyFont="1" applyFill="1" applyBorder="1" applyAlignment="1">
      <alignment horizontal="left"/>
    </xf>
    <xf numFmtId="0" fontId="54" fillId="38" borderId="2" xfId="0" applyFont="1" applyFill="1" applyBorder="1" applyAlignment="1">
      <alignment horizontal="center" vertical="center"/>
    </xf>
    <xf numFmtId="0" fontId="3" fillId="38" borderId="9" xfId="0" applyFont="1" applyFill="1" applyBorder="1"/>
    <xf numFmtId="0" fontId="56" fillId="38" borderId="8" xfId="0" applyFont="1" applyFill="1" applyBorder="1"/>
    <xf numFmtId="0" fontId="7" fillId="38" borderId="32" xfId="27" applyFont="1" applyFill="1" applyBorder="1" applyAlignment="1">
      <alignment horizontal="left" vertical="top"/>
    </xf>
    <xf numFmtId="0" fontId="56" fillId="38" borderId="20" xfId="0" applyFont="1" applyFill="1" applyBorder="1"/>
    <xf numFmtId="0" fontId="0" fillId="38" borderId="2" xfId="0" applyFill="1" applyBorder="1"/>
    <xf numFmtId="0" fontId="3" fillId="38" borderId="2" xfId="0" applyFont="1" applyFill="1" applyBorder="1"/>
    <xf numFmtId="0" fontId="69" fillId="38" borderId="2" xfId="0" applyFont="1" applyFill="1" applyBorder="1"/>
    <xf numFmtId="0" fontId="53" fillId="37" borderId="8" xfId="0" applyFont="1" applyFill="1" applyBorder="1" applyAlignment="1">
      <alignment vertical="center"/>
    </xf>
    <xf numFmtId="0" fontId="3" fillId="38" borderId="9" xfId="0" applyFont="1" applyFill="1" applyBorder="1" applyAlignment="1">
      <alignment horizontal="left"/>
    </xf>
    <xf numFmtId="0" fontId="0" fillId="38" borderId="9" xfId="0" applyFill="1" applyBorder="1"/>
    <xf numFmtId="0" fontId="56" fillId="38" borderId="5" xfId="0" applyFont="1" applyFill="1" applyBorder="1"/>
    <xf numFmtId="0" fontId="56" fillId="38" borderId="22" xfId="0" applyFont="1" applyFill="1" applyBorder="1"/>
    <xf numFmtId="0" fontId="3" fillId="38" borderId="2" xfId="0" applyFont="1" applyFill="1" applyBorder="1" applyAlignment="1">
      <alignment horizontal="center"/>
    </xf>
    <xf numFmtId="0" fontId="7" fillId="38" borderId="0" xfId="27" applyFont="1" applyFill="1" applyAlignment="1">
      <alignment horizontal="left" vertical="top"/>
    </xf>
    <xf numFmtId="0" fontId="62" fillId="39" borderId="2" xfId="0" applyFont="1" applyFill="1" applyBorder="1"/>
    <xf numFmtId="0" fontId="3" fillId="39" borderId="0" xfId="0" applyFont="1" applyFill="1"/>
    <xf numFmtId="0" fontId="7" fillId="39" borderId="2" xfId="0" applyFont="1" applyFill="1" applyBorder="1"/>
    <xf numFmtId="0" fontId="7" fillId="39" borderId="2" xfId="28" applyFill="1" applyBorder="1" applyAlignment="1">
      <alignment horizontal="left" vertical="top"/>
    </xf>
    <xf numFmtId="0" fontId="3" fillId="39" borderId="2" xfId="0" applyFont="1" applyFill="1" applyBorder="1" applyAlignment="1">
      <alignment horizontal="center"/>
    </xf>
    <xf numFmtId="166" fontId="3" fillId="39" borderId="0" xfId="0" applyNumberFormat="1" applyFont="1" applyFill="1"/>
    <xf numFmtId="0" fontId="3" fillId="40" borderId="2" xfId="0" applyFont="1" applyFill="1" applyBorder="1"/>
    <xf numFmtId="0" fontId="15" fillId="0" borderId="8" xfId="0" applyFont="1" applyBorder="1" applyAlignment="1">
      <alignment vertical="center"/>
    </xf>
    <xf numFmtId="0" fontId="57" fillId="0" borderId="8" xfId="0" applyFont="1" applyBorder="1"/>
    <xf numFmtId="0" fontId="57" fillId="0" borderId="22" xfId="0" applyFont="1" applyBorder="1"/>
    <xf numFmtId="0" fontId="7" fillId="0" borderId="2" xfId="28" applyBorder="1" applyAlignment="1">
      <alignment horizontal="left" vertical="top" wrapText="1"/>
    </xf>
    <xf numFmtId="1" fontId="11" fillId="2" borderId="8" xfId="29" applyNumberFormat="1" applyFont="1" applyFill="1" applyBorder="1" applyAlignment="1" applyProtection="1">
      <alignment horizontal="center" vertical="center" wrapText="1"/>
      <protection locked="0"/>
    </xf>
    <xf numFmtId="1" fontId="34" fillId="23" borderId="2" xfId="0" applyNumberFormat="1" applyFont="1" applyFill="1" applyBorder="1" applyAlignment="1" applyProtection="1">
      <alignment horizontal="center" vertical="center"/>
      <protection locked="0"/>
    </xf>
    <xf numFmtId="0" fontId="41" fillId="26" borderId="0" xfId="2" applyFont="1" applyFill="1" applyBorder="1" applyAlignment="1" applyProtection="1">
      <alignment horizontal="center" vertical="center"/>
      <protection hidden="1"/>
    </xf>
    <xf numFmtId="0" fontId="17" fillId="23" borderId="0" xfId="0" applyFont="1" applyFill="1" applyAlignment="1" applyProtection="1">
      <alignment horizontal="left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24" borderId="0" xfId="0" applyFont="1" applyFill="1" applyAlignment="1" applyProtection="1">
      <alignment horizontal="left"/>
      <protection hidden="1"/>
    </xf>
    <xf numFmtId="0" fontId="17" fillId="5" borderId="0" xfId="0" applyFont="1" applyFill="1" applyAlignment="1" applyProtection="1">
      <alignment horizontal="left" vertical="top" wrapText="1"/>
      <protection hidden="1"/>
    </xf>
    <xf numFmtId="0" fontId="12" fillId="2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top" wrapText="1"/>
      <protection hidden="1"/>
    </xf>
    <xf numFmtId="0" fontId="12" fillId="2" borderId="3" xfId="0" applyFont="1" applyFill="1" applyBorder="1" applyAlignment="1" applyProtection="1">
      <alignment horizontal="center" vertical="top" wrapText="1"/>
      <protection locked="0" hidden="1"/>
    </xf>
    <xf numFmtId="0" fontId="30" fillId="23" borderId="9" xfId="0" applyFont="1" applyFill="1" applyBorder="1" applyAlignment="1" applyProtection="1">
      <alignment horizontal="center" vertical="center" wrapText="1"/>
      <protection locked="0" hidden="1"/>
    </xf>
    <xf numFmtId="0" fontId="30" fillId="23" borderId="10" xfId="0" applyFont="1" applyFill="1" applyBorder="1" applyAlignment="1" applyProtection="1">
      <alignment horizontal="center" vertical="center" wrapText="1"/>
      <protection locked="0" hidden="1"/>
    </xf>
    <xf numFmtId="0" fontId="30" fillId="23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7" fillId="24" borderId="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8" fillId="5" borderId="0" xfId="0" applyFont="1" applyFill="1" applyAlignment="1" applyProtection="1">
      <alignment horizontal="left" vertical="center" wrapText="1"/>
      <protection hidden="1"/>
    </xf>
    <xf numFmtId="0" fontId="22" fillId="23" borderId="9" xfId="0" applyFont="1" applyFill="1" applyBorder="1" applyAlignment="1" applyProtection="1">
      <alignment horizontal="center" vertical="center" wrapText="1"/>
      <protection locked="0" hidden="1"/>
    </xf>
    <xf numFmtId="0" fontId="22" fillId="23" borderId="10" xfId="0" applyFont="1" applyFill="1" applyBorder="1" applyAlignment="1" applyProtection="1">
      <alignment horizontal="center" vertical="center" wrapText="1"/>
      <protection locked="0" hidden="1"/>
    </xf>
    <xf numFmtId="0" fontId="22" fillId="23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hidden="1"/>
    </xf>
    <xf numFmtId="0" fontId="18" fillId="23" borderId="2" xfId="0" applyFont="1" applyFill="1" applyBorder="1" applyAlignment="1" applyProtection="1">
      <alignment horizontal="left" vertical="center"/>
      <protection locked="0"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20" fillId="23" borderId="2" xfId="0" applyFont="1" applyFill="1" applyBorder="1" applyAlignment="1" applyProtection="1">
      <alignment horizontal="left" vertical="center" wrapText="1"/>
      <protection locked="0" hidden="1"/>
    </xf>
    <xf numFmtId="0" fontId="17" fillId="22" borderId="2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5" fillId="22" borderId="2" xfId="0" applyFont="1" applyFill="1" applyBorder="1" applyAlignment="1" applyProtection="1">
      <alignment horizontal="left" vertical="center"/>
      <protection hidden="1"/>
    </xf>
    <xf numFmtId="9" fontId="16" fillId="6" borderId="2" xfId="1" applyFont="1" applyFill="1" applyBorder="1" applyAlignment="1" applyProtection="1">
      <alignment horizontal="center"/>
      <protection locked="0" hidden="1"/>
    </xf>
    <xf numFmtId="0" fontId="17" fillId="6" borderId="2" xfId="0" applyFont="1" applyFill="1" applyBorder="1" applyAlignment="1" applyProtection="1">
      <alignment vertical="center"/>
      <protection hidden="1"/>
    </xf>
    <xf numFmtId="164" fontId="16" fillId="6" borderId="2" xfId="1" applyNumberFormat="1" applyFont="1" applyFill="1" applyBorder="1" applyAlignment="1" applyProtection="1">
      <alignment horizontal="center"/>
      <protection locked="0" hidden="1"/>
    </xf>
    <xf numFmtId="0" fontId="16" fillId="6" borderId="2" xfId="0" applyFont="1" applyFill="1" applyBorder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4" fillId="29" borderId="2" xfId="0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/>
    </xf>
    <xf numFmtId="0" fontId="3" fillId="29" borderId="12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center" vertical="center" wrapText="1"/>
    </xf>
    <xf numFmtId="0" fontId="0" fillId="29" borderId="12" xfId="0" applyFill="1" applyBorder="1" applyAlignment="1">
      <alignment horizontal="center" vertical="center" wrapText="1"/>
    </xf>
    <xf numFmtId="0" fontId="0" fillId="29" borderId="13" xfId="0" applyFill="1" applyBorder="1" applyAlignment="1">
      <alignment horizontal="center" vertical="center" wrapText="1"/>
    </xf>
    <xf numFmtId="0" fontId="54" fillId="29" borderId="14" xfId="0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</cellXfs>
  <cellStyles count="36">
    <cellStyle name="20% — акцент1 2" xfId="3"/>
    <cellStyle name="20% — акцент2 2" xfId="4"/>
    <cellStyle name="20% — акцент3 2" xfId="5"/>
    <cellStyle name="20% — акцент4 2" xfId="6"/>
    <cellStyle name="20% — акцент5 2" xfId="7"/>
    <cellStyle name="20% — акцент6 2" xfId="8"/>
    <cellStyle name="40% — акцент1 2" xfId="9"/>
    <cellStyle name="40% — акцент2 2" xfId="10"/>
    <cellStyle name="40% — акцент3 2" xfId="11"/>
    <cellStyle name="40% — акцент4 2" xfId="12"/>
    <cellStyle name="40% — акцент5 2" xfId="13"/>
    <cellStyle name="40% — акцент6 2" xfId="14"/>
    <cellStyle name="60% — акцент1 2" xfId="15"/>
    <cellStyle name="60% — акцент2 2" xfId="16"/>
    <cellStyle name="60% — акцент3 2" xfId="17"/>
    <cellStyle name="60% — акцент4 2" xfId="18"/>
    <cellStyle name="60% — акцент5 2" xfId="19"/>
    <cellStyle name="60% — акцент6 2" xfId="20"/>
    <cellStyle name="Гиперссылка" xfId="2" builtinId="8"/>
    <cellStyle name="Звичайний 2" xfId="21"/>
    <cellStyle name="Нейтральный 2" xfId="22"/>
    <cellStyle name="Обычный" xfId="0" builtinId="0"/>
    <cellStyle name="Обычный 2" xfId="23"/>
    <cellStyle name="Обычный 2 2" xfId="24"/>
    <cellStyle name="Обычный 3" xfId="25"/>
    <cellStyle name="Обычный 4" xfId="26"/>
    <cellStyle name="Обычный_ввод" xfId="29"/>
    <cellStyle name="Обычный_Декори" xfId="27"/>
    <cellStyle name="Обычный_для впр" xfId="30"/>
    <cellStyle name="Обычный_Плиты и фасады" xfId="28"/>
    <cellStyle name="Обычный_соответствие" xfId="31"/>
    <cellStyle name="Обычный_черновик" xfId="32"/>
    <cellStyle name="Пояснение 2" xfId="33"/>
    <cellStyle name="Примечание 2" xfId="34"/>
    <cellStyle name="Примечание 3" xfId="35"/>
    <cellStyle name="Процентный" xfId="1" builtinId="5"/>
  </cellStyles>
  <dxfs count="4">
    <dxf>
      <font>
        <color rgb="FFF2F2F2"/>
      </font>
      <fill>
        <patternFill>
          <bgColor rgb="FFF2F2F2"/>
        </patternFill>
      </fill>
    </dxf>
    <dxf>
      <fill>
        <patternFill>
          <bgColor rgb="FFFFC7CE"/>
        </patternFill>
      </fill>
    </dxf>
    <dxf>
      <font>
        <name val="Arial"/>
      </font>
      <fill>
        <patternFill>
          <bgColor rgb="FFFF00FF"/>
        </patternFill>
      </fill>
    </dxf>
    <dxf>
      <font>
        <color rgb="FF9C0006"/>
        <name val="Arial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EEBF7"/>
      <rgbColor rgb="FF0000FF"/>
      <rgbColor rgb="FFFFFF00"/>
      <rgbColor rgb="FFFF00FF"/>
      <rgbColor rgb="FFC5E0B4"/>
      <rgbColor rgb="FF9C0006"/>
      <rgbColor rgb="FFF2F2F2"/>
      <rgbColor rgb="FF000080"/>
      <rgbColor rgb="FF9C6500"/>
      <rgbColor rgb="FF800080"/>
      <rgbColor rgb="FF0070C0"/>
      <rgbColor rgb="FFBFBFBF"/>
      <rgbColor rgb="FF767171"/>
      <rgbColor rgb="FF8FAADC"/>
      <rgbColor rgb="FFDBDBDB"/>
      <rgbColor rgb="FFFFFFCC"/>
      <rgbColor rgb="FFCCFFFF"/>
      <rgbColor rgb="FF660066"/>
      <rgbColor rgb="FFA6A6A6"/>
      <rgbColor rgb="FF0563C1"/>
      <rgbColor rgb="FFBDD7EE"/>
      <rgbColor rgb="FF000080"/>
      <rgbColor rgb="FFFF00FF"/>
      <rgbColor rgb="FFFFE699"/>
      <rgbColor rgb="FFDAE3F3"/>
      <rgbColor rgb="FF800080"/>
      <rgbColor rgb="FF800000"/>
      <rgbColor rgb="FFEDEDED"/>
      <rgbColor rgb="FF0000FF"/>
      <rgbColor rgb="FF00B0F0"/>
      <rgbColor rgb="FFB0FEFE"/>
      <rgbColor rgb="FFE2F0D9"/>
      <rgbColor rgb="FFFFEB9C"/>
      <rgbColor rgb="FF9DC3E6"/>
      <rgbColor rgb="FFF4B183"/>
      <rgbColor rgb="FFADB9CA"/>
      <rgbColor rgb="FFF8CBAD"/>
      <rgbColor rgb="FFD9D9D9"/>
      <rgbColor rgb="FFB4C7E7"/>
      <rgbColor rgb="FFA9D18E"/>
      <rgbColor rgb="FFFFD966"/>
      <rgbColor rgb="FFFFC7CE"/>
      <rgbColor rgb="FFFF3333"/>
      <rgbColor rgb="FFB2B2B2"/>
      <rgbColor rgb="FF8497B0"/>
      <rgbColor rgb="FF003366"/>
      <rgbColor rgb="FFC9C9C9"/>
      <rgbColor rgb="FF003300"/>
      <rgbColor rgb="FF333300"/>
      <rgbColor rgb="FF993300"/>
      <rgbColor rgb="FFFBE5D6"/>
      <rgbColor rgb="FFFFF2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33</xdr:row>
      <xdr:rowOff>17280</xdr:rowOff>
    </xdr:to>
    <xdr:sp macro="" textlink="">
      <xdr:nvSpPr>
        <xdr:cNvPr id="2" name="_x005F_x0000_t202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33</xdr:row>
      <xdr:rowOff>17280</xdr:rowOff>
    </xdr:to>
    <xdr:sp macro="" textlink="">
      <xdr:nvSpPr>
        <xdr:cNvPr id="3" name="_x005F_x0000_t202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33</xdr:row>
      <xdr:rowOff>17280</xdr:rowOff>
    </xdr:to>
    <xdr:sp macro="" textlink="">
      <xdr:nvSpPr>
        <xdr:cNvPr id="4" name="_x005F_x0000_t202" hidden="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33</xdr:row>
      <xdr:rowOff>17280</xdr:rowOff>
    </xdr:to>
    <xdr:sp macro="" textlink="">
      <xdr:nvSpPr>
        <xdr:cNvPr id="5" name="_x005F_x0000_t202" hidden="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33</xdr:row>
      <xdr:rowOff>17280</xdr:rowOff>
    </xdr:to>
    <xdr:sp macro="" textlink="">
      <xdr:nvSpPr>
        <xdr:cNvPr id="6" name="_x005F_x0000_t202" hidden="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7" name="AutoShape 1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8" name="AutoShape 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9" name="AutoShap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0" name="AutoShape 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2" name="AutoShape 10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3" name="AutoShape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4" name="AutoShape 6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5" name="AutoShape 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6" name="AutoShape 2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7" name="AutoShape 10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8" name="AutoShape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19" name="AutoShape 6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0" name="AutoShape 4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1" name="AutoShape 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2" name="AutoShape 10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3" name="AutoShape 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4" name="AutoShape 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5" name="AutoShape 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7" name="AutoShape 10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8" name="AutoShape 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29" name="AutoShape 6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0" name="AutoShape 4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1" name="AutoShape 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2" name="AutoShape 10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3" name="AutoShape 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4" name="AutoShape 6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5" name="AutoShape 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6" name="AutoShape 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7" name="AutoShape 1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8" name="AutoShape 8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39" name="AutoShape 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40" name="AutoShape 4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32</xdr:row>
      <xdr:rowOff>220320</xdr:rowOff>
    </xdr:to>
    <xdr:sp macro="" textlink="">
      <xdr:nvSpPr>
        <xdr:cNvPr id="41" name="AutoShape 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2" name="AutoShape 10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3" name="AutoShape 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4" name="AutoShape 6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5" name="AutoShape 4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6" name="AutoShape 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7" name="AutoShape 10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8" name="AutoShape 8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49" name="AutoShape 6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0" name="AutoShape 4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1" name="AutoShape 2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2" name="AutoShape 10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3" name="AutoShape 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4" name="AutoShape 6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5" name="AutoShape 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6" name="AutoShape 2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7" name="AutoShape 10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8" name="AutoShape 8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59" name="AutoShape 6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0" name="AutoShape 4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1" name="AutoShape 2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2" name="AutoShape 10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3" name="AutoShape 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4" name="AutoShape 6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5" name="AutoShape 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6" name="AutoShape 2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7" name="AutoShape 10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8" name="AutoShape 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69" name="AutoShape 6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70" name="AutoShape 4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41</xdr:row>
      <xdr:rowOff>142200</xdr:rowOff>
    </xdr:to>
    <xdr:sp macro="" textlink="">
      <xdr:nvSpPr>
        <xdr:cNvPr id="71" name="AutoShape 2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2" name="AutoShape 10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3" name="AutoShape 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4" name="AutoShape 6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5" name="AutoShape 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6" name="AutoShape 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7" name="AutoShape 10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8" name="AutoShape 8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79" name="AutoShape 6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0" name="AutoShape 4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1" name="AutoShape 2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2" name="AutoShape 10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3" name="AutoShape 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4" name="AutoShape 6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5" name="AutoShape 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6" name="AutoShape 2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7" name="AutoShape 10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8" name="AutoShape 8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89" name="AutoShape 6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0" name="AutoShape 4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1" name="AutoShape 2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2" name="AutoShape 10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3" name="AutoShape 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4" name="AutoShape 6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5" name="AutoShape 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43</xdr:row>
      <xdr:rowOff>142200</xdr:rowOff>
    </xdr:to>
    <xdr:sp macro="" textlink="">
      <xdr:nvSpPr>
        <xdr:cNvPr id="96" name="AutoShape 2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7" name="AutoShape 10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8" name="AutoShape 8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99" name="AutoShape 6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100" name="AutoShape 4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39</xdr:row>
      <xdr:rowOff>142200</xdr:rowOff>
    </xdr:to>
    <xdr:sp macro="" textlink="">
      <xdr:nvSpPr>
        <xdr:cNvPr id="101" name="AutoShape 2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1114560</xdr:colOff>
      <xdr:row>23</xdr:row>
      <xdr:rowOff>38160</xdr:rowOff>
    </xdr:from>
    <xdr:to>
      <xdr:col>9</xdr:col>
      <xdr:colOff>694800</xdr:colOff>
      <xdr:row>24</xdr:row>
      <xdr:rowOff>175320</xdr:rowOff>
    </xdr:to>
    <xdr:pic>
      <xdr:nvPicPr>
        <xdr:cNvPr id="102" name="Рисунок 103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7680" y="5791320"/>
          <a:ext cx="6828840" cy="594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162000</xdr:colOff>
      <xdr:row>25</xdr:row>
      <xdr:rowOff>9360</xdr:rowOff>
    </xdr:from>
    <xdr:to>
      <xdr:col>32</xdr:col>
      <xdr:colOff>134471</xdr:colOff>
      <xdr:row>26</xdr:row>
      <xdr:rowOff>11205</xdr:rowOff>
    </xdr:to>
    <xdr:pic>
      <xdr:nvPicPr>
        <xdr:cNvPr id="103" name="Рисунок 104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"/>
        <a:srcRect l="2488" t="37847" r="3727" b="12640"/>
        <a:stretch/>
      </xdr:blipFill>
      <xdr:spPr>
        <a:xfrm>
          <a:off x="9518912" y="6430331"/>
          <a:ext cx="3054088" cy="48369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609480</xdr:colOff>
      <xdr:row>25</xdr:row>
      <xdr:rowOff>19080</xdr:rowOff>
    </xdr:from>
    <xdr:to>
      <xdr:col>7</xdr:col>
      <xdr:colOff>649440</xdr:colOff>
      <xdr:row>25</xdr:row>
      <xdr:rowOff>428040</xdr:rowOff>
    </xdr:to>
    <xdr:pic>
      <xdr:nvPicPr>
        <xdr:cNvPr id="104" name="Рисунок 106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2"/>
        <a:srcRect t="36766" b="13792"/>
        <a:stretch/>
      </xdr:blipFill>
      <xdr:spPr>
        <a:xfrm>
          <a:off x="3079080" y="6458040"/>
          <a:ext cx="3054960" cy="4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44</xdr:col>
      <xdr:colOff>57240</xdr:colOff>
      <xdr:row>25</xdr:row>
      <xdr:rowOff>314280</xdr:rowOff>
    </xdr:from>
    <xdr:to>
      <xdr:col>55</xdr:col>
      <xdr:colOff>33121</xdr:colOff>
      <xdr:row>41</xdr:row>
      <xdr:rowOff>213120</xdr:rowOff>
    </xdr:to>
    <xdr:pic>
      <xdr:nvPicPr>
        <xdr:cNvPr id="105" name="Рисунок 107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718440" y="6753240"/>
          <a:ext cx="7065720" cy="4761720"/>
        </a:xfrm>
        <a:prstGeom prst="rect">
          <a:avLst/>
        </a:prstGeom>
        <a:ln w="0">
          <a:noFill/>
        </a:ln>
        <a:effectLst>
          <a:outerShdw blurRad="291960" dist="13898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13</xdr:col>
      <xdr:colOff>38160</xdr:colOff>
      <xdr:row>26</xdr:row>
      <xdr:rowOff>209520</xdr:rowOff>
    </xdr:from>
    <xdr:to>
      <xdr:col>44</xdr:col>
      <xdr:colOff>9000</xdr:colOff>
      <xdr:row>26</xdr:row>
      <xdr:rowOff>637560</xdr:rowOff>
    </xdr:to>
    <xdr:sp macro="" textlink="">
      <xdr:nvSpPr>
        <xdr:cNvPr id="106" name="Стрелка: вправо 95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/>
      </xdr:nvSpPr>
      <xdr:spPr>
        <a:xfrm>
          <a:off x="11278440" y="7134120"/>
          <a:ext cx="1391760" cy="42804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0">
          <a:solidFill>
            <a:srgbClr val="70AD47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</xdr:sp>
    <xdr:clientData/>
  </xdr:twoCellAnchor>
  <xdr:twoCellAnchor editAs="oneCell">
    <xdr:from>
      <xdr:col>44</xdr:col>
      <xdr:colOff>60480</xdr:colOff>
      <xdr:row>25</xdr:row>
      <xdr:rowOff>287280</xdr:rowOff>
    </xdr:from>
    <xdr:to>
      <xdr:col>55</xdr:col>
      <xdr:colOff>21601</xdr:colOff>
      <xdr:row>41</xdr:row>
      <xdr:rowOff>226800</xdr:rowOff>
    </xdr:to>
    <xdr:pic>
      <xdr:nvPicPr>
        <xdr:cNvPr id="107" name="Рисунок 1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4"/>
        <a:srcRect b="3110"/>
        <a:stretch/>
      </xdr:blipFill>
      <xdr:spPr>
        <a:xfrm>
          <a:off x="12721680" y="6726240"/>
          <a:ext cx="7050960" cy="4802400"/>
        </a:xfrm>
        <a:prstGeom prst="rect">
          <a:avLst/>
        </a:prstGeom>
        <a:ln w="0">
          <a:noFill/>
        </a:ln>
        <a:effectLst>
          <a:outerShdw blurRad="291960" dist="138479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10</xdr:col>
      <xdr:colOff>585720</xdr:colOff>
      <xdr:row>35</xdr:row>
      <xdr:rowOff>65880</xdr:rowOff>
    </xdr:to>
    <xdr:pic>
      <xdr:nvPicPr>
        <xdr:cNvPr id="106" name="Рисунок 1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7600"/>
          <a:ext cx="6713640" cy="4761720"/>
        </a:xfrm>
        <a:prstGeom prst="rect">
          <a:avLst/>
        </a:prstGeom>
        <a:ln w="0">
          <a:noFill/>
        </a:ln>
        <a:effectLst>
          <a:outerShdw blurRad="291960" dist="13898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66600</xdr:colOff>
      <xdr:row>6</xdr:row>
      <xdr:rowOff>9360</xdr:rowOff>
    </xdr:from>
    <xdr:to>
      <xdr:col>10</xdr:col>
      <xdr:colOff>588240</xdr:colOff>
      <xdr:row>35</xdr:row>
      <xdr:rowOff>79200</xdr:rowOff>
    </xdr:to>
    <xdr:pic>
      <xdr:nvPicPr>
        <xdr:cNvPr id="107" name="Рисунок 1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PicPr/>
      </xdr:nvPicPr>
      <xdr:blipFill>
        <a:blip xmlns:r="http://schemas.openxmlformats.org/officeDocument/2006/relationships" r:embed="rId2"/>
        <a:srcRect b="3110"/>
        <a:stretch/>
      </xdr:blipFill>
      <xdr:spPr>
        <a:xfrm>
          <a:off x="66600" y="1056960"/>
          <a:ext cx="6649560" cy="4765680"/>
        </a:xfrm>
        <a:prstGeom prst="rect">
          <a:avLst/>
        </a:prstGeom>
        <a:ln w="0">
          <a:noFill/>
        </a:ln>
        <a:effectLst>
          <a:outerShdw blurRad="291960" dist="138479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258480</xdr:colOff>
      <xdr:row>3</xdr:row>
      <xdr:rowOff>149760</xdr:rowOff>
    </xdr:from>
    <xdr:to>
      <xdr:col>13</xdr:col>
      <xdr:colOff>26280</xdr:colOff>
      <xdr:row>26</xdr:row>
      <xdr:rowOff>161280</xdr:rowOff>
    </xdr:to>
    <xdr:pic>
      <xdr:nvPicPr>
        <xdr:cNvPr id="108" name="Рисунок 1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/>
      </xdr:nvPicPr>
      <xdr:blipFill>
        <a:blip xmlns:r="http://schemas.openxmlformats.org/officeDocument/2006/relationships" r:embed="rId1"/>
        <a:srcRect b="7048"/>
        <a:stretch/>
      </xdr:blipFill>
      <xdr:spPr>
        <a:xfrm>
          <a:off x="4125600" y="1254600"/>
          <a:ext cx="4279680" cy="373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57</xdr:row>
      <xdr:rowOff>11160</xdr:rowOff>
    </xdr:from>
    <xdr:to>
      <xdr:col>7</xdr:col>
      <xdr:colOff>203400</xdr:colOff>
      <xdr:row>80</xdr:row>
      <xdr:rowOff>67320</xdr:rowOff>
    </xdr:to>
    <xdr:pic>
      <xdr:nvPicPr>
        <xdr:cNvPr id="109" name="Рисунок 2">
          <a:extLst>
            <a:ext uri="{FF2B5EF4-FFF2-40B4-BE49-F238E27FC236}">
              <a16:creationId xmlns=""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2"/>
        <a:srcRect l="9779" r="28223"/>
        <a:stretch/>
      </xdr:blipFill>
      <xdr:spPr>
        <a:xfrm>
          <a:off x="644400" y="11250720"/>
          <a:ext cx="4070520" cy="3780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340200</xdr:colOff>
      <xdr:row>57</xdr:row>
      <xdr:rowOff>1080</xdr:rowOff>
    </xdr:from>
    <xdr:to>
      <xdr:col>12</xdr:col>
      <xdr:colOff>644400</xdr:colOff>
      <xdr:row>80</xdr:row>
      <xdr:rowOff>149040</xdr:rowOff>
    </xdr:to>
    <xdr:pic>
      <xdr:nvPicPr>
        <xdr:cNvPr id="110" name="Рисунок 3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/>
      </xdr:nvPicPr>
      <xdr:blipFill>
        <a:blip xmlns:r="http://schemas.openxmlformats.org/officeDocument/2006/relationships" r:embed="rId3"/>
        <a:srcRect l="18393" t="-369" r="19418" b="-737"/>
        <a:stretch/>
      </xdr:blipFill>
      <xdr:spPr>
        <a:xfrm>
          <a:off x="4207320" y="11240640"/>
          <a:ext cx="4171320" cy="387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0</xdr:colOff>
      <xdr:row>56</xdr:row>
      <xdr:rowOff>156600</xdr:rowOff>
    </xdr:from>
    <xdr:to>
      <xdr:col>22</xdr:col>
      <xdr:colOff>10440</xdr:colOff>
      <xdr:row>81</xdr:row>
      <xdr:rowOff>5760</xdr:rowOff>
    </xdr:to>
    <xdr:pic>
      <xdr:nvPicPr>
        <xdr:cNvPr id="111" name="Рисунок 4">
          <a:extLst>
            <a:ext uri="{FF2B5EF4-FFF2-40B4-BE49-F238E27FC236}">
              <a16:creationId xmlns="" xmlns:a16="http://schemas.microsoft.com/office/drawing/2014/main" id="{00000000-0008-0000-0200-00006F000000}"/>
            </a:ext>
          </a:extLst>
        </xdr:cNvPr>
        <xdr:cNvPicPr/>
      </xdr:nvPicPr>
      <xdr:blipFill>
        <a:blip xmlns:r="http://schemas.openxmlformats.org/officeDocument/2006/relationships" r:embed="rId4"/>
        <a:srcRect l="3030" r="197"/>
        <a:stretch/>
      </xdr:blipFill>
      <xdr:spPr>
        <a:xfrm>
          <a:off x="8379000" y="11234160"/>
          <a:ext cx="5811120" cy="3897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5760</xdr:colOff>
      <xdr:row>30</xdr:row>
      <xdr:rowOff>6840</xdr:rowOff>
    </xdr:from>
    <xdr:to>
      <xdr:col>6</xdr:col>
      <xdr:colOff>391320</xdr:colOff>
      <xdr:row>53</xdr:row>
      <xdr:rowOff>25920</xdr:rowOff>
    </xdr:to>
    <xdr:pic>
      <xdr:nvPicPr>
        <xdr:cNvPr id="112" name="Рисунок 5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50160" y="6102720"/>
          <a:ext cx="3608280" cy="381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369720</xdr:colOff>
      <xdr:row>30</xdr:row>
      <xdr:rowOff>720</xdr:rowOff>
    </xdr:from>
    <xdr:to>
      <xdr:col>14</xdr:col>
      <xdr:colOff>402480</xdr:colOff>
      <xdr:row>53</xdr:row>
      <xdr:rowOff>46440</xdr:rowOff>
    </xdr:to>
    <xdr:pic>
      <xdr:nvPicPr>
        <xdr:cNvPr id="113" name="Рисунок 6">
          <a:extLst>
            <a:ext uri="{FF2B5EF4-FFF2-40B4-BE49-F238E27FC236}">
              <a16:creationId xmlns="" xmlns:a16="http://schemas.microsoft.com/office/drawing/2014/main" id="{00000000-0008-0000-0200-000071000000}"/>
            </a:ext>
          </a:extLst>
        </xdr:cNvPr>
        <xdr:cNvPicPr/>
      </xdr:nvPicPr>
      <xdr:blipFill>
        <a:blip xmlns:r="http://schemas.openxmlformats.org/officeDocument/2006/relationships" r:embed="rId6"/>
        <a:srcRect l="19964" b="-387"/>
        <a:stretch/>
      </xdr:blipFill>
      <xdr:spPr>
        <a:xfrm>
          <a:off x="4236840" y="6096600"/>
          <a:ext cx="5189040" cy="3846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1080</xdr:colOff>
      <xdr:row>30</xdr:row>
      <xdr:rowOff>16200</xdr:rowOff>
    </xdr:from>
    <xdr:to>
      <xdr:col>22</xdr:col>
      <xdr:colOff>5040</xdr:colOff>
      <xdr:row>53</xdr:row>
      <xdr:rowOff>12600</xdr:rowOff>
    </xdr:to>
    <xdr:pic>
      <xdr:nvPicPr>
        <xdr:cNvPr id="114" name="Рисунок 7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/>
      </xdr:nvPicPr>
      <xdr:blipFill>
        <a:blip xmlns:r="http://schemas.openxmlformats.org/officeDocument/2006/relationships" r:embed="rId7"/>
        <a:srcRect r="635"/>
        <a:stretch/>
      </xdr:blipFill>
      <xdr:spPr>
        <a:xfrm>
          <a:off x="8380080" y="6112080"/>
          <a:ext cx="5804640" cy="379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13680</xdr:colOff>
      <xdr:row>4</xdr:row>
      <xdr:rowOff>1440</xdr:rowOff>
    </xdr:from>
    <xdr:to>
      <xdr:col>21</xdr:col>
      <xdr:colOff>644400</xdr:colOff>
      <xdr:row>26</xdr:row>
      <xdr:rowOff>162360</xdr:rowOff>
    </xdr:to>
    <xdr:pic>
      <xdr:nvPicPr>
        <xdr:cNvPr id="115" name="Рисунок 8">
          <a:extLst>
            <a:ext uri="{FF2B5EF4-FFF2-40B4-BE49-F238E27FC236}">
              <a16:creationId xmlns="" xmlns:a16="http://schemas.microsoft.com/office/drawing/2014/main" id="{00000000-0008-0000-0200-000073000000}"/>
            </a:ext>
          </a:extLst>
        </xdr:cNvPr>
        <xdr:cNvPicPr/>
      </xdr:nvPicPr>
      <xdr:blipFill>
        <a:blip xmlns:r="http://schemas.openxmlformats.org/officeDocument/2006/relationships" r:embed="rId8"/>
        <a:srcRect t="1271" r="3681"/>
        <a:stretch/>
      </xdr:blipFill>
      <xdr:spPr>
        <a:xfrm>
          <a:off x="8392680" y="1268280"/>
          <a:ext cx="5786640" cy="3723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4</xdr:row>
      <xdr:rowOff>13680</xdr:rowOff>
    </xdr:from>
    <xdr:to>
      <xdr:col>6</xdr:col>
      <xdr:colOff>278640</xdr:colOff>
      <xdr:row>26</xdr:row>
      <xdr:rowOff>42480</xdr:rowOff>
    </xdr:to>
    <xdr:pic>
      <xdr:nvPicPr>
        <xdr:cNvPr id="116" name="Рисунок 9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44400" y="1280520"/>
          <a:ext cx="3501360" cy="3591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371160</xdr:colOff>
      <xdr:row>61</xdr:row>
      <xdr:rowOff>127800</xdr:rowOff>
    </xdr:to>
    <xdr:pic>
      <xdr:nvPicPr>
        <xdr:cNvPr id="117" name="Рисунок 4">
          <a:extLst>
            <a:ext uri="{FF2B5EF4-FFF2-40B4-BE49-F238E27FC236}">
              <a16:creationId xmlns=""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729919" cy="1014547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354015</xdr:colOff>
      <xdr:row>0</xdr:row>
      <xdr:rowOff>0</xdr:rowOff>
    </xdr:from>
    <xdr:to>
      <xdr:col>20</xdr:col>
      <xdr:colOff>266535</xdr:colOff>
      <xdr:row>61</xdr:row>
      <xdr:rowOff>158400</xdr:rowOff>
    </xdr:to>
    <xdr:pic>
      <xdr:nvPicPr>
        <xdr:cNvPr id="118" name="Рисунок 6">
          <a:extLst>
            <a:ext uri="{FF2B5EF4-FFF2-40B4-BE49-F238E27FC236}">
              <a16:creationId xmlns=""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766245" y="0"/>
          <a:ext cx="3410100" cy="1015203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4</xdr:row>
      <xdr:rowOff>114480</xdr:rowOff>
    </xdr:from>
    <xdr:to>
      <xdr:col>19</xdr:col>
      <xdr:colOff>137880</xdr:colOff>
      <xdr:row>7</xdr:row>
      <xdr:rowOff>132840</xdr:rowOff>
    </xdr:to>
    <xdr:pic>
      <xdr:nvPicPr>
        <xdr:cNvPr id="119" name="Рисунок 1">
          <a:extLst>
            <a:ext uri="{FF2B5EF4-FFF2-40B4-BE49-F238E27FC236}">
              <a16:creationId xmlns="" xmlns:a16="http://schemas.microsoft.com/office/drawing/2014/main" id="{00000000-0008-0000-0600-000077000000}"/>
            </a:ext>
          </a:extLst>
        </xdr:cNvPr>
        <xdr:cNvPicPr/>
      </xdr:nvPicPr>
      <xdr:blipFill>
        <a:blip xmlns:r="http://schemas.openxmlformats.org/officeDocument/2006/relationships" r:embed="rId1"/>
        <a:srcRect l="1299" b="17182"/>
        <a:stretch/>
      </xdr:blipFill>
      <xdr:spPr>
        <a:xfrm>
          <a:off x="2134440" y="790920"/>
          <a:ext cx="6886440" cy="504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19</xdr:row>
      <xdr:rowOff>9360</xdr:rowOff>
    </xdr:from>
    <xdr:to>
      <xdr:col>7</xdr:col>
      <xdr:colOff>389520</xdr:colOff>
      <xdr:row>19</xdr:row>
      <xdr:rowOff>329040</xdr:rowOff>
    </xdr:to>
    <xdr:pic>
      <xdr:nvPicPr>
        <xdr:cNvPr id="120" name="Рисунок 2">
          <a:extLst>
            <a:ext uri="{FF2B5EF4-FFF2-40B4-BE49-F238E27FC236}">
              <a16:creationId xmlns="" xmlns:a16="http://schemas.microsoft.com/office/drawing/2014/main" id="{00000000-0008-0000-0600-000078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2628720"/>
          <a:ext cx="2057760" cy="31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22</xdr:row>
      <xdr:rowOff>9360</xdr:rowOff>
    </xdr:from>
    <xdr:to>
      <xdr:col>7</xdr:col>
      <xdr:colOff>295560</xdr:colOff>
      <xdr:row>22</xdr:row>
      <xdr:rowOff>329040</xdr:rowOff>
    </xdr:to>
    <xdr:pic>
      <xdr:nvPicPr>
        <xdr:cNvPr id="121" name="Рисунок 3">
          <a:extLst>
            <a:ext uri="{FF2B5EF4-FFF2-40B4-BE49-F238E27FC236}">
              <a16:creationId xmlns="" xmlns:a16="http://schemas.microsoft.com/office/drawing/2014/main" id="{00000000-0008-0000-0600-000079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3314520"/>
          <a:ext cx="1963800" cy="319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19080</xdr:rowOff>
    </xdr:from>
    <xdr:to>
      <xdr:col>23</xdr:col>
      <xdr:colOff>342360</xdr:colOff>
      <xdr:row>40</xdr:row>
      <xdr:rowOff>18360</xdr:rowOff>
    </xdr:to>
    <xdr:pic>
      <xdr:nvPicPr>
        <xdr:cNvPr id="122" name="Рисунок 1"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438720"/>
          <a:ext cx="6787440" cy="3561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15480</xdr:rowOff>
    </xdr:from>
    <xdr:to>
      <xdr:col>10</xdr:col>
      <xdr:colOff>347400</xdr:colOff>
      <xdr:row>56</xdr:row>
      <xdr:rowOff>158040</xdr:rowOff>
    </xdr:to>
    <xdr:pic>
      <xdr:nvPicPr>
        <xdr:cNvPr id="123" name="Рисунок 1">
          <a:extLst>
            <a:ext uri="{FF2B5EF4-FFF2-40B4-BE49-F238E27FC236}">
              <a16:creationId xmlns="" xmlns:a16="http://schemas.microsoft.com/office/drawing/2014/main" id="{00000000-0008-0000-0B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39480"/>
          <a:ext cx="6494040" cy="7591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102;&#1082;&#1089;&#1092;&#1086;&#1088;&#1084;/&#1057;&#1090;&#1077;&#1087;&#1072;&#1085;&#1077;&#1085;&#1082;&#1086;/&#1041;&#1083;&#1072;&#1085;&#1082;&#1080;%20&#1079;&#1072;&#1082;&#1072;&#1079;&#1072;/22.05.2023%20&#1057;&#1084;&#1072;&#1088;&#1090;&#1051;&#1072;&#1081;&#1085;/&#1041;&#1083;&#1072;&#1085;&#1082;%20&#1079;&#1072;&#1084;&#1086;&#1074;&#1083;&#1077;&#1085;&#1085;&#1103;%20&#1092;&#1072;&#1089;&#1072;&#1076;&#1110;&#1074;%20Luxeform%20Acryl%20Crystaline%20SmartLine%20HPL%20&#1074;&#1110;&#1076;%2018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ід"/>
      <sheetName val="Стандартні отвори"/>
      <sheetName val="Ручки профільні"/>
      <sheetName val="Декори"/>
      <sheetName val="для впр"/>
      <sheetName val="соответствие"/>
      <sheetName val="Справочник"/>
      <sheetName val="Упаковка"/>
      <sheetName val="Направления"/>
      <sheetName val="для подсчета ручки"/>
      <sheetName val="Варианты ручек"/>
      <sheetName val="Типи крайкування"/>
      <sheetName val="код"/>
    </sheetNames>
    <sheetDataSet>
      <sheetData sheetId="0"/>
      <sheetData sheetId="1"/>
      <sheetData sheetId="2"/>
      <sheetData sheetId="3"/>
      <sheetData sheetId="4">
        <row r="84">
          <cell r="E84" t="str">
            <v>Кромка в колір</v>
          </cell>
          <cell r="F84" t="str">
            <v>GL-0001</v>
          </cell>
          <cell r="G84"/>
          <cell r="H84" t="str">
            <v>GL-0001</v>
          </cell>
          <cell r="J84" t="str">
            <v>Кромка Нестандарт</v>
          </cell>
        </row>
        <row r="85">
          <cell r="E85" t="str">
            <v>Кромка в колір</v>
          </cell>
          <cell r="F85" t="str">
            <v>GL-0002</v>
          </cell>
          <cell r="G85"/>
          <cell r="H85" t="str">
            <v>GL-0002</v>
          </cell>
          <cell r="J85" t="str">
            <v>Кромка Нестандарт</v>
          </cell>
        </row>
        <row r="86">
          <cell r="E86" t="str">
            <v>Кромка в колір</v>
          </cell>
          <cell r="F86" t="str">
            <v>GL-0003</v>
          </cell>
          <cell r="G86"/>
          <cell r="H86" t="str">
            <v>GL-0003</v>
          </cell>
          <cell r="J86" t="str">
            <v>Кромка Нестандарт</v>
          </cell>
        </row>
        <row r="87">
          <cell r="E87" t="str">
            <v>Кромка в колір</v>
          </cell>
          <cell r="F87" t="str">
            <v>GL-0004</v>
          </cell>
          <cell r="G87"/>
          <cell r="H87" t="str">
            <v>GL-0004</v>
          </cell>
          <cell r="J87" t="str">
            <v>Кромка Нестандарт</v>
          </cell>
        </row>
      </sheetData>
      <sheetData sheetId="5">
        <row r="1">
          <cell r="AR1" t="str">
            <v xml:space="preserve">кромка по умолчанию </v>
          </cell>
          <cell r="AS1"/>
          <cell r="AT1"/>
          <cell r="AU1"/>
          <cell r="AV1"/>
          <cell r="AW1" t="str">
            <v>кромка альтернатива</v>
          </cell>
          <cell r="AX1"/>
          <cell r="AY1"/>
          <cell r="AZ1"/>
          <cell r="BA1"/>
          <cell r="BB1" t="str">
            <v>кромка альтернатива 2</v>
          </cell>
          <cell r="BC1"/>
          <cell r="BD1"/>
          <cell r="BE1"/>
          <cell r="BF1"/>
          <cell r="BG1"/>
        </row>
        <row r="2">
          <cell r="G2" t="str">
            <v>кратное наименование 1С
фасад с подложкой HIPS</v>
          </cell>
          <cell r="H2" t="str">
            <v>полное наименование 1С
плита с подложкой HIPS</v>
          </cell>
          <cell r="I2" t="str">
            <v>артикул
плита с подложкой HIPS</v>
          </cell>
          <cell r="J2" t="str">
            <v>ценовой уровень</v>
          </cell>
          <cell r="K2" t="str">
            <v>цена текущая, Розница грн с НДС</v>
          </cell>
          <cell r="L2" t="str">
            <v>ценовой уровень</v>
          </cell>
          <cell r="M2" t="str">
            <v>цена текущая, Розница Фасады Эталон грн с НДС</v>
          </cell>
          <cell r="N2" t="str">
            <v>код декору окрайки</v>
          </cell>
          <cell r="O2" t="str">
            <v>тип лаку</v>
          </cell>
          <cell r="P2" t="str">
            <v>матеріал</v>
          </cell>
          <cell r="Q2" t="str">
            <v>розмір* окрайки, мм</v>
          </cell>
          <cell r="R2" t="str">
            <v>розмір* лазерної окрайки, мм</v>
          </cell>
          <cell r="S2" t="str">
            <v>код декору окрайки</v>
          </cell>
          <cell r="T2" t="str">
            <v>тип лаку</v>
          </cell>
          <cell r="U2" t="str">
            <v>матеріал</v>
          </cell>
          <cell r="V2" t="str">
            <v>розмір* окрайки, мм</v>
          </cell>
          <cell r="W2"/>
          <cell r="X2"/>
          <cell r="Y2"/>
          <cell r="Z2"/>
          <cell r="AA2" t="str">
            <v>код декора</v>
          </cell>
          <cell r="AB2" t="str">
            <v>декор</v>
          </cell>
          <cell r="AC2" t="str">
            <v>тип декора</v>
          </cell>
          <cell r="AD2" t="str">
            <v>цена текущая, Розница кромка Рехау грн с НДС</v>
          </cell>
          <cell r="AE2" t="str">
            <v>цена текущая, Розница кромка Хранипекс грн с НДС</v>
          </cell>
          <cell r="AF2" t="str">
            <v xml:space="preserve">для расчета </v>
          </cell>
          <cell r="AG2">
            <v>1</v>
          </cell>
          <cell r="AH2" t="str">
            <v>рехау евро</v>
          </cell>
          <cell r="AI2" t="str">
            <v>хранипекс евро</v>
          </cell>
          <cell r="AJ2">
            <v>1</v>
          </cell>
          <cell r="AK2" t="str">
            <v>Acryl</v>
          </cell>
          <cell r="AL2">
            <v>1</v>
          </cell>
          <cell r="AM2">
            <v>1</v>
          </cell>
          <cell r="AN2" t="str">
            <v>розмір* окрайки, мм</v>
          </cell>
          <cell r="AO2">
            <v>1</v>
          </cell>
          <cell r="AP2">
            <v>1</v>
          </cell>
          <cell r="AQ2">
            <v>1</v>
          </cell>
          <cell r="AR2" t="str">
            <v>ТМ</v>
          </cell>
          <cell r="AS2" t="str">
            <v>код декору окрайки</v>
          </cell>
          <cell r="AT2" t="str">
            <v>тип лаку</v>
          </cell>
          <cell r="AU2" t="str">
            <v>матеріал</v>
          </cell>
          <cell r="AV2" t="str">
            <v>розмір* окрайки, мм</v>
          </cell>
          <cell r="AW2" t="str">
            <v>ТМ</v>
          </cell>
          <cell r="AX2" t="str">
            <v>код декору окрайки</v>
          </cell>
          <cell r="AY2" t="str">
            <v>тип лаку</v>
          </cell>
          <cell r="AZ2" t="str">
            <v>матеріал</v>
          </cell>
          <cell r="BA2" t="str">
            <v>розмір* окрайки, мм</v>
          </cell>
          <cell r="BB2" t="str">
            <v>ТМ</v>
          </cell>
          <cell r="BC2" t="str">
            <v>код декору окрайки</v>
          </cell>
          <cell r="BD2" t="str">
            <v>тип лаку</v>
          </cell>
          <cell r="BE2" t="str">
            <v>матеріал</v>
          </cell>
          <cell r="BF2" t="str">
            <v>розмір* окрайки, мм</v>
          </cell>
          <cell r="BG2" t="str">
            <v>КОД SKU</v>
          </cell>
        </row>
        <row r="3">
          <cell r="G3" t="str">
            <v>GL-000U AS біла ніч 18,4  MDF HS 000U біле* FD</v>
          </cell>
          <cell r="H3" t="str">
            <v>Фасад Акрил TopX1800 високоглянцевий GL-000U біла ніч, товщина 18,4 мм, основа - МДФ, зворотня сторона – високоміцне покриття  HS 000U біле</v>
          </cell>
          <cell r="I3" t="str">
            <v>AS-GL000U- MDF-HS000U</v>
          </cell>
          <cell r="J3" t="str">
            <v>1.2.1.SE</v>
          </cell>
          <cell r="K3">
            <v>1338</v>
          </cell>
          <cell r="L3" t="str">
            <v>1.2.1.SE-FD</v>
          </cell>
          <cell r="M3">
            <v>4414</v>
          </cell>
          <cell r="N3" t="str">
            <v>Кромка в колір</v>
          </cell>
          <cell r="O3" t="str">
            <v>GL-000</v>
          </cell>
          <cell r="P3">
            <v>0</v>
          </cell>
          <cell r="Q3" t="str">
            <v>GL-000</v>
          </cell>
          <cell r="R3"/>
          <cell r="S3" t="str">
            <v>Кромка Нестандарт</v>
          </cell>
          <cell r="T3">
            <v>0</v>
          </cell>
          <cell r="U3">
            <v>0</v>
          </cell>
          <cell r="V3">
            <v>0</v>
          </cell>
          <cell r="W3"/>
          <cell r="X3"/>
          <cell r="Y3"/>
          <cell r="Z3"/>
          <cell r="AA3" t="str">
            <v>GL-000U</v>
          </cell>
          <cell r="AB3" t="str">
            <v>біла ніч</v>
          </cell>
          <cell r="AC3" t="str">
            <v>GL</v>
          </cell>
          <cell r="AD3">
            <v>32</v>
          </cell>
          <cell r="AE3">
            <v>32</v>
          </cell>
          <cell r="AF3">
            <v>0.84</v>
          </cell>
          <cell r="AG3">
            <v>0.81</v>
          </cell>
          <cell r="AH3">
            <v>0.84</v>
          </cell>
          <cell r="AI3">
            <v>0.55000000000000004</v>
          </cell>
          <cell r="AJ3"/>
          <cell r="AK3" t="str">
            <v>Acryl</v>
          </cell>
          <cell r="AL3"/>
          <cell r="AM3"/>
          <cell r="AN3" t="str">
            <v>23x0,7</v>
          </cell>
          <cell r="AO3" t="str">
            <v>размер в производстве 1.0</v>
          </cell>
          <cell r="AR3" t="str">
            <v>Кромка в колір</v>
          </cell>
          <cell r="AS3" t="str">
            <v>Кромка в колір</v>
          </cell>
          <cell r="AT3" t="str">
            <v>GL-000</v>
          </cell>
          <cell r="AU3">
            <v>0</v>
          </cell>
          <cell r="AV3" t="str">
            <v>GL-000</v>
          </cell>
          <cell r="AW3" t="str">
            <v>Кромка Нестандарт</v>
          </cell>
          <cell r="AX3" t="str">
            <v>Кромка Нестандарт</v>
          </cell>
          <cell r="AY3">
            <v>0</v>
          </cell>
          <cell r="AZ3">
            <v>0</v>
          </cell>
          <cell r="BA3">
            <v>0</v>
          </cell>
          <cell r="BB3"/>
          <cell r="BC3"/>
          <cell r="BD3"/>
          <cell r="BE3"/>
          <cell r="BF3"/>
          <cell r="BG3" t="str">
            <v>РО127614   </v>
          </cell>
        </row>
        <row r="4">
          <cell r="G4" t="str">
            <v>GL-002U AS біле сонце 18,4  MDF HS 000U біле* FD</v>
          </cell>
          <cell r="H4" t="str">
            <v>Фасад Акрил TopX1800 високоглянцевий GL-002U біле сонце, товщина 18,4 мм, основа - МДФ, зворотня сторона – високоміцне покриття  HS 000U біле</v>
          </cell>
          <cell r="I4" t="str">
            <v>AS-GL002U- MDF-HS000U</v>
          </cell>
          <cell r="J4" t="str">
            <v>1.2.1.SE</v>
          </cell>
          <cell r="K4">
            <v>1338</v>
          </cell>
          <cell r="L4" t="str">
            <v>1.2.1.SE-FD</v>
          </cell>
          <cell r="M4">
            <v>4414</v>
          </cell>
          <cell r="N4" t="str">
            <v>Кромка в колір</v>
          </cell>
          <cell r="O4" t="str">
            <v>GL-002</v>
          </cell>
          <cell r="P4">
            <v>0</v>
          </cell>
          <cell r="Q4" t="str">
            <v>GL-002</v>
          </cell>
          <cell r="R4"/>
          <cell r="S4" t="str">
            <v>Кромка Нестандарт</v>
          </cell>
          <cell r="T4">
            <v>0</v>
          </cell>
          <cell r="U4">
            <v>0</v>
          </cell>
          <cell r="V4">
            <v>0</v>
          </cell>
          <cell r="W4"/>
          <cell r="X4"/>
          <cell r="Y4"/>
          <cell r="Z4"/>
          <cell r="AA4" t="str">
            <v>GL-002U</v>
          </cell>
          <cell r="AB4" t="str">
            <v>біле сонце</v>
          </cell>
          <cell r="AC4" t="str">
            <v>GL</v>
          </cell>
          <cell r="AD4">
            <v>32</v>
          </cell>
          <cell r="AE4">
            <v>32</v>
          </cell>
          <cell r="AF4">
            <v>0.84</v>
          </cell>
          <cell r="AG4">
            <v>0.81</v>
          </cell>
          <cell r="AH4">
            <v>0.84</v>
          </cell>
          <cell r="AI4">
            <v>0.55000000000000004</v>
          </cell>
          <cell r="AJ4"/>
          <cell r="AK4" t="str">
            <v>Acryl</v>
          </cell>
          <cell r="AL4"/>
          <cell r="AM4"/>
          <cell r="AN4" t="str">
            <v>23x0,7</v>
          </cell>
          <cell r="AO4"/>
          <cell r="AR4" t="str">
            <v>Кромка в колір</v>
          </cell>
          <cell r="AS4" t="str">
            <v>Кромка в колір</v>
          </cell>
          <cell r="AT4" t="str">
            <v>GL-002</v>
          </cell>
          <cell r="AU4">
            <v>0</v>
          </cell>
          <cell r="AV4" t="str">
            <v>GL-002</v>
          </cell>
          <cell r="AW4" t="str">
            <v>Кромка Нестандарт</v>
          </cell>
          <cell r="AX4" t="str">
            <v>Кромка Нестандарт</v>
          </cell>
          <cell r="AY4">
            <v>0</v>
          </cell>
          <cell r="AZ4">
            <v>0</v>
          </cell>
          <cell r="BA4">
            <v>0</v>
          </cell>
          <cell r="BB4"/>
          <cell r="BC4"/>
          <cell r="BD4"/>
          <cell r="BE4"/>
          <cell r="BF4"/>
          <cell r="BG4" t="str">
            <v>РО127615   </v>
          </cell>
        </row>
        <row r="5">
          <cell r="G5" t="str">
            <v>GL-001U AS ультра білий 18,4  MDF HS 000U біле* FD</v>
          </cell>
          <cell r="H5" t="str">
            <v>Фасад Акрил TopX1800 високоглянцевий GL-001U ультра білий, товщина 18,4 мм, основа - МДФ, зворотня сторона – високоміцне покриття  HS 000U біле</v>
          </cell>
          <cell r="I5" t="str">
            <v>AS-GL001U- MDF-HS000U</v>
          </cell>
          <cell r="J5" t="str">
            <v>1.2.1.SE</v>
          </cell>
          <cell r="K5">
            <v>1338</v>
          </cell>
          <cell r="L5" t="str">
            <v>1.2.1.SE-FD</v>
          </cell>
          <cell r="M5">
            <v>4414</v>
          </cell>
          <cell r="N5" t="str">
            <v>Кромка в колір</v>
          </cell>
          <cell r="O5" t="str">
            <v>GL-001</v>
          </cell>
          <cell r="P5">
            <v>0</v>
          </cell>
          <cell r="Q5" t="str">
            <v>GL-001</v>
          </cell>
          <cell r="R5"/>
          <cell r="S5" t="str">
            <v>Кромка Нестандарт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>GL-001U</v>
          </cell>
          <cell r="AB5" t="str">
            <v>ультра білий</v>
          </cell>
          <cell r="AC5" t="str">
            <v>GL</v>
          </cell>
          <cell r="AD5">
            <v>32</v>
          </cell>
          <cell r="AE5">
            <v>32</v>
          </cell>
          <cell r="AF5">
            <v>0.84</v>
          </cell>
          <cell r="AG5">
            <v>0.81</v>
          </cell>
          <cell r="AH5">
            <v>0.84</v>
          </cell>
          <cell r="AI5">
            <v>0.55000000000000004</v>
          </cell>
          <cell r="AJ5"/>
          <cell r="AK5" t="str">
            <v>Acryl</v>
          </cell>
          <cell r="AL5"/>
          <cell r="AM5"/>
          <cell r="AN5" t="str">
            <v>23x0,7</v>
          </cell>
          <cell r="AO5"/>
          <cell r="AR5" t="str">
            <v>Кромка в колір</v>
          </cell>
          <cell r="AS5" t="str">
            <v>Кромка в колір</v>
          </cell>
          <cell r="AT5" t="str">
            <v>GL-001</v>
          </cell>
          <cell r="AU5">
            <v>0</v>
          </cell>
          <cell r="AV5" t="str">
            <v>GL-001</v>
          </cell>
          <cell r="AW5" t="str">
            <v>Кромка Нестандарт</v>
          </cell>
          <cell r="AX5" t="str">
            <v>Кромка Нестандарт</v>
          </cell>
          <cell r="AY5">
            <v>0</v>
          </cell>
          <cell r="AZ5">
            <v>0</v>
          </cell>
          <cell r="BA5">
            <v>0</v>
          </cell>
          <cell r="BB5"/>
          <cell r="BC5"/>
          <cell r="BD5"/>
          <cell r="BE5"/>
          <cell r="BF5"/>
          <cell r="BG5" t="str">
            <v>РО127616   </v>
          </cell>
        </row>
        <row r="6">
          <cell r="G6" t="str">
            <v>GL-201U AS жасмин 18,4 MDF HS 000U білий *FD</v>
          </cell>
          <cell r="H6" t="str">
            <v>Фасад Акрил TopX1800 високоглянцевий GL-201U жасмин, товщина 18,4 мм, основа - МДФ, зворотня сторона – високоміцне покриття  HS 000U біле</v>
          </cell>
          <cell r="I6" t="str">
            <v>AS-GL201U- MDF-HS000U</v>
          </cell>
          <cell r="J6" t="str">
            <v>1.2.1.SE</v>
          </cell>
          <cell r="K6">
            <v>1338</v>
          </cell>
          <cell r="L6" t="str">
            <v>1.2.1.SE-FD</v>
          </cell>
          <cell r="M6">
            <v>4414</v>
          </cell>
          <cell r="N6" t="str">
            <v>Кромка в колір</v>
          </cell>
          <cell r="O6" t="str">
            <v>GL-201</v>
          </cell>
          <cell r="P6">
            <v>0</v>
          </cell>
          <cell r="Q6" t="str">
            <v>GL-201</v>
          </cell>
          <cell r="R6"/>
          <cell r="S6" t="str">
            <v>Кромка Нестандарт</v>
          </cell>
          <cell r="T6">
            <v>0</v>
          </cell>
          <cell r="U6">
            <v>0</v>
          </cell>
          <cell r="V6">
            <v>0</v>
          </cell>
          <cell r="W6"/>
          <cell r="X6"/>
          <cell r="Y6"/>
          <cell r="Z6"/>
          <cell r="AA6" t="str">
            <v>GL-201U</v>
          </cell>
          <cell r="AB6" t="str">
            <v>жасмин</v>
          </cell>
          <cell r="AC6" t="str">
            <v>GL</v>
          </cell>
          <cell r="AD6">
            <v>32</v>
          </cell>
          <cell r="AE6">
            <v>32</v>
          </cell>
          <cell r="AF6">
            <v>0.84</v>
          </cell>
          <cell r="AG6">
            <v>0.81</v>
          </cell>
          <cell r="AH6">
            <v>0.84</v>
          </cell>
          <cell r="AI6">
            <v>0.55000000000000004</v>
          </cell>
          <cell r="AJ6"/>
          <cell r="AK6" t="str">
            <v>Acryl</v>
          </cell>
          <cell r="AL6"/>
          <cell r="AM6"/>
          <cell r="AN6" t="str">
            <v>23x0,7</v>
          </cell>
          <cell r="AO6" t="str">
            <v>размер в производстве 1.0</v>
          </cell>
          <cell r="AR6" t="str">
            <v>Кромка в колір</v>
          </cell>
          <cell r="AS6" t="str">
            <v>Кромка в колір</v>
          </cell>
          <cell r="AT6" t="str">
            <v>GL-201</v>
          </cell>
          <cell r="AU6">
            <v>0</v>
          </cell>
          <cell r="AV6" t="str">
            <v>GL-201</v>
          </cell>
          <cell r="AW6" t="str">
            <v>Кромка Нестандарт</v>
          </cell>
          <cell r="AX6" t="str">
            <v>Кромка Нестандарт</v>
          </cell>
          <cell r="AY6">
            <v>0</v>
          </cell>
          <cell r="AZ6">
            <v>0</v>
          </cell>
          <cell r="BA6">
            <v>0</v>
          </cell>
          <cell r="BB6"/>
          <cell r="BC6"/>
          <cell r="BD6"/>
          <cell r="BE6"/>
          <cell r="BF6"/>
          <cell r="BG6" t="str">
            <v>РО127500   </v>
          </cell>
        </row>
        <row r="7">
          <cell r="G7" t="str">
            <v>GL-202U AS мокко 18,4 MDF HS 000U білий *FD</v>
          </cell>
          <cell r="H7" t="str">
            <v>Фасад Акрил TopX1800 високоглянцевий GL-202U мокко, товщина 18,4 мм, основа - МДФ, зворотня сторона – високоміцне покриття  HS 000U біле</v>
          </cell>
          <cell r="I7" t="str">
            <v>AS-GL202U- MDF-HS000U</v>
          </cell>
          <cell r="J7" t="str">
            <v>1.2.1.SE</v>
          </cell>
          <cell r="K7">
            <v>1338</v>
          </cell>
          <cell r="L7" t="str">
            <v>1.2.1.SE-FD</v>
          </cell>
          <cell r="M7">
            <v>4414</v>
          </cell>
          <cell r="N7" t="str">
            <v>Кромка в колір</v>
          </cell>
          <cell r="O7" t="str">
            <v>GL-202</v>
          </cell>
          <cell r="P7">
            <v>0</v>
          </cell>
          <cell r="Q7" t="str">
            <v>GL-202</v>
          </cell>
          <cell r="R7"/>
          <cell r="S7" t="str">
            <v>Кромка Нестандарт</v>
          </cell>
          <cell r="T7">
            <v>0</v>
          </cell>
          <cell r="U7">
            <v>0</v>
          </cell>
          <cell r="V7">
            <v>0</v>
          </cell>
          <cell r="W7"/>
          <cell r="X7"/>
          <cell r="Y7"/>
          <cell r="Z7"/>
          <cell r="AA7" t="str">
            <v>GL-202U</v>
          </cell>
          <cell r="AB7" t="str">
            <v>мокко</v>
          </cell>
          <cell r="AC7" t="str">
            <v>GL</v>
          </cell>
          <cell r="AD7">
            <v>32</v>
          </cell>
          <cell r="AE7">
            <v>32</v>
          </cell>
          <cell r="AF7">
            <v>0.84</v>
          </cell>
          <cell r="AG7">
            <v>0.81</v>
          </cell>
          <cell r="AH7">
            <v>0.84</v>
          </cell>
          <cell r="AI7">
            <v>0.55000000000000004</v>
          </cell>
          <cell r="AJ7"/>
          <cell r="AK7" t="str">
            <v>Acryl</v>
          </cell>
          <cell r="AL7"/>
          <cell r="AM7"/>
          <cell r="AN7" t="str">
            <v>23x1,0</v>
          </cell>
          <cell r="AO7"/>
          <cell r="AR7" t="str">
            <v>Кромка в колір</v>
          </cell>
          <cell r="AS7" t="str">
            <v>Кромка в колір</v>
          </cell>
          <cell r="AT7" t="str">
            <v>GL-202</v>
          </cell>
          <cell r="AU7">
            <v>0</v>
          </cell>
          <cell r="AV7" t="str">
            <v>GL-202</v>
          </cell>
          <cell r="AW7" t="str">
            <v>Кромка Нестандарт</v>
          </cell>
          <cell r="AX7" t="str">
            <v>Кромка Нестандарт</v>
          </cell>
          <cell r="AY7">
            <v>0</v>
          </cell>
          <cell r="AZ7">
            <v>0</v>
          </cell>
          <cell r="BA7">
            <v>0</v>
          </cell>
          <cell r="BB7"/>
          <cell r="BC7"/>
          <cell r="BD7"/>
          <cell r="BE7"/>
          <cell r="BF7"/>
          <cell r="BG7" t="str">
            <v>РО127590   </v>
          </cell>
        </row>
        <row r="8">
          <cell r="G8" t="str">
            <v>GL-801U AS лісовий вовк 18,4  MDF HS 000U біле* FD</v>
          </cell>
          <cell r="H8" t="str">
            <v>Фасад Акрил TopX1800 високоглянцевий GL-801U лісовий вовк, товщина 18,4 мм, основа - МДФ, зворотня сторона – високоміцне покриття  HS 000U біле</v>
          </cell>
          <cell r="I8" t="str">
            <v>AS-GL801U- MDF-HS000U</v>
          </cell>
          <cell r="J8" t="str">
            <v>1.2.1.SE</v>
          </cell>
          <cell r="K8">
            <v>1338</v>
          </cell>
          <cell r="L8" t="str">
            <v>1.2.1.SE-FD</v>
          </cell>
          <cell r="M8">
            <v>4414</v>
          </cell>
          <cell r="N8" t="str">
            <v>Кромка в колір</v>
          </cell>
          <cell r="O8" t="str">
            <v>GL-801</v>
          </cell>
          <cell r="P8">
            <v>0</v>
          </cell>
          <cell r="Q8" t="str">
            <v>GL-801</v>
          </cell>
          <cell r="R8"/>
          <cell r="S8" t="str">
            <v>Кромка Нестандарт</v>
          </cell>
          <cell r="T8">
            <v>0</v>
          </cell>
          <cell r="U8">
            <v>0</v>
          </cell>
          <cell r="V8">
            <v>0</v>
          </cell>
          <cell r="W8"/>
          <cell r="X8"/>
          <cell r="Y8"/>
          <cell r="Z8"/>
          <cell r="AA8" t="str">
            <v>GL-801U</v>
          </cell>
          <cell r="AB8" t="str">
            <v>лісовий вовк</v>
          </cell>
          <cell r="AC8" t="str">
            <v>GL</v>
          </cell>
          <cell r="AD8">
            <v>32</v>
          </cell>
          <cell r="AE8">
            <v>32</v>
          </cell>
          <cell r="AF8">
            <v>0.84</v>
          </cell>
          <cell r="AG8">
            <v>0.81</v>
          </cell>
          <cell r="AH8">
            <v>0.84</v>
          </cell>
          <cell r="AI8">
            <v>0.55000000000000004</v>
          </cell>
          <cell r="AJ8"/>
          <cell r="AK8" t="str">
            <v>Acryl</v>
          </cell>
          <cell r="AL8"/>
          <cell r="AM8"/>
          <cell r="AN8" t="str">
            <v>23x0,7</v>
          </cell>
          <cell r="AO8" t="str">
            <v>размер в производстве 1.0</v>
          </cell>
          <cell r="AR8" t="str">
            <v>Кромка в колір</v>
          </cell>
          <cell r="AS8" t="str">
            <v>Кромка в колір</v>
          </cell>
          <cell r="AT8" t="str">
            <v>GL-801</v>
          </cell>
          <cell r="AU8">
            <v>0</v>
          </cell>
          <cell r="AV8" t="str">
            <v>GL-801</v>
          </cell>
          <cell r="AW8" t="str">
            <v>Кромка Нестандарт</v>
          </cell>
          <cell r="AX8" t="str">
            <v>Кромка Нестандарт</v>
          </cell>
          <cell r="AY8">
            <v>0</v>
          </cell>
          <cell r="AZ8">
            <v>0</v>
          </cell>
          <cell r="BA8">
            <v>0</v>
          </cell>
          <cell r="BB8"/>
          <cell r="BC8"/>
          <cell r="BD8"/>
          <cell r="BE8"/>
          <cell r="BF8"/>
          <cell r="BG8" t="str">
            <v>РО127618   </v>
          </cell>
        </row>
        <row r="9">
          <cell r="G9" t="str">
            <v>GL-802U AS сірий шовк 18,4  MDF HS 000U біле* FD</v>
          </cell>
          <cell r="H9" t="str">
            <v>Фасад Акрил TopX1800 високоглянцевий GL-802U сірий шовк, товщина 18,4 мм, основа - МДФ, зворотня сторона – високоміцне покриття  HS 000U біле</v>
          </cell>
          <cell r="I9" t="str">
            <v>AS-GL802U- MDF-HS000U</v>
          </cell>
          <cell r="J9" t="str">
            <v>1.2.1.SE</v>
          </cell>
          <cell r="K9">
            <v>1338</v>
          </cell>
          <cell r="L9" t="str">
            <v>1.2.1.SE-FD</v>
          </cell>
          <cell r="M9">
            <v>4414</v>
          </cell>
          <cell r="N9" t="str">
            <v>Кромка в колір</v>
          </cell>
          <cell r="O9" t="str">
            <v>GL-802</v>
          </cell>
          <cell r="P9">
            <v>0</v>
          </cell>
          <cell r="Q9" t="str">
            <v>GL-802</v>
          </cell>
          <cell r="R9"/>
          <cell r="S9" t="str">
            <v>Кромка Нестандарт</v>
          </cell>
          <cell r="T9">
            <v>0</v>
          </cell>
          <cell r="U9">
            <v>0</v>
          </cell>
          <cell r="V9">
            <v>0</v>
          </cell>
          <cell r="W9"/>
          <cell r="X9"/>
          <cell r="Y9"/>
          <cell r="Z9"/>
          <cell r="AA9" t="str">
            <v>GL-802U</v>
          </cell>
          <cell r="AB9" t="str">
            <v>сірий шовк</v>
          </cell>
          <cell r="AC9" t="str">
            <v>GL</v>
          </cell>
          <cell r="AD9">
            <v>32</v>
          </cell>
          <cell r="AE9">
            <v>32</v>
          </cell>
          <cell r="AF9">
            <v>0.84</v>
          </cell>
          <cell r="AG9">
            <v>0.81</v>
          </cell>
          <cell r="AH9">
            <v>0.84</v>
          </cell>
          <cell r="AI9">
            <v>0.55000000000000004</v>
          </cell>
          <cell r="AJ9"/>
          <cell r="AK9" t="str">
            <v>Acryl</v>
          </cell>
          <cell r="AL9"/>
          <cell r="AM9"/>
          <cell r="AN9" t="str">
            <v>23x0,7</v>
          </cell>
          <cell r="AO9"/>
          <cell r="AR9" t="str">
            <v>Кромка в колір</v>
          </cell>
          <cell r="AS9" t="str">
            <v>Кромка в колір</v>
          </cell>
          <cell r="AT9" t="str">
            <v>GL-802</v>
          </cell>
          <cell r="AU9">
            <v>0</v>
          </cell>
          <cell r="AV9" t="str">
            <v>GL-802</v>
          </cell>
          <cell r="AW9" t="str">
            <v>Кромка Нестандарт</v>
          </cell>
          <cell r="AX9" t="str">
            <v>Кромка Нестандарт</v>
          </cell>
          <cell r="AY9">
            <v>0</v>
          </cell>
          <cell r="AZ9">
            <v>0</v>
          </cell>
          <cell r="BA9">
            <v>0</v>
          </cell>
          <cell r="BB9"/>
          <cell r="BC9"/>
          <cell r="BD9"/>
          <cell r="BE9"/>
          <cell r="BF9"/>
          <cell r="BG9" t="str">
            <v>РО127619   </v>
          </cell>
        </row>
        <row r="10">
          <cell r="G10" t="str">
            <v>GL-803U AS графіт 18,4  MDF HS 900U чорне* FD</v>
          </cell>
          <cell r="H10" t="str">
            <v>Фасад Акрил TopX1800 високоглянцевий GL-803U графіт, товщина 18,4 мм, основа - МДФ, зворотня сторона – високоміцне покриття  HS 900U чорне</v>
          </cell>
          <cell r="I10" t="str">
            <v>AS-GL803U- MDF-HS900U</v>
          </cell>
          <cell r="J10" t="str">
            <v>1.2.1.SE</v>
          </cell>
          <cell r="K10">
            <v>1338</v>
          </cell>
          <cell r="L10" t="str">
            <v>1.2.1.SE-FD</v>
          </cell>
          <cell r="M10">
            <v>4414</v>
          </cell>
          <cell r="N10" t="str">
            <v>Кромка в колір</v>
          </cell>
          <cell r="O10" t="str">
            <v>GL-803</v>
          </cell>
          <cell r="P10">
            <v>0</v>
          </cell>
          <cell r="Q10" t="str">
            <v>GL-803</v>
          </cell>
          <cell r="R10"/>
          <cell r="S10" t="str">
            <v>Кромка Нестандарт</v>
          </cell>
          <cell r="T10">
            <v>0</v>
          </cell>
          <cell r="U10">
            <v>0</v>
          </cell>
          <cell r="V10">
            <v>0</v>
          </cell>
          <cell r="W10"/>
          <cell r="X10"/>
          <cell r="Y10"/>
          <cell r="Z10"/>
          <cell r="AA10" t="str">
            <v>GL-803U</v>
          </cell>
          <cell r="AB10" t="str">
            <v>графіт</v>
          </cell>
          <cell r="AC10" t="str">
            <v>GL</v>
          </cell>
          <cell r="AD10">
            <v>32</v>
          </cell>
          <cell r="AE10">
            <v>32</v>
          </cell>
          <cell r="AF10">
            <v>0.84</v>
          </cell>
          <cell r="AG10">
            <v>0.81</v>
          </cell>
          <cell r="AH10">
            <v>0.84</v>
          </cell>
          <cell r="AI10">
            <v>0.71</v>
          </cell>
          <cell r="AJ10"/>
          <cell r="AK10" t="str">
            <v>Acryl</v>
          </cell>
          <cell r="AL10"/>
          <cell r="AM10"/>
          <cell r="AN10" t="str">
            <v>23x0,8</v>
          </cell>
          <cell r="AO10"/>
          <cell r="AR10" t="str">
            <v>Кромка в колір</v>
          </cell>
          <cell r="AS10" t="str">
            <v>Кромка в колір</v>
          </cell>
          <cell r="AT10" t="str">
            <v>GL-803</v>
          </cell>
          <cell r="AU10">
            <v>0</v>
          </cell>
          <cell r="AV10" t="str">
            <v>GL-803</v>
          </cell>
          <cell r="AW10" t="str">
            <v>Кромка Нестандарт</v>
          </cell>
          <cell r="AX10" t="str">
            <v>Кромка Нестандарт</v>
          </cell>
          <cell r="AY10">
            <v>0</v>
          </cell>
          <cell r="AZ10">
            <v>0</v>
          </cell>
          <cell r="BA10">
            <v>0</v>
          </cell>
          <cell r="BB10"/>
          <cell r="BC10"/>
          <cell r="BD10"/>
          <cell r="BE10"/>
          <cell r="BF10"/>
          <cell r="BG10" t="str">
            <v>РО127620   </v>
          </cell>
        </row>
        <row r="11">
          <cell r="G11" t="str">
            <v>GL-804U AS кварцевий 18,4  MDF HS 000U біле* FD</v>
          </cell>
          <cell r="H11" t="str">
            <v>Фасад Акрил TopX1800 високоглянцевий GL-804U кварцевий, товщина 18,4 мм, основа - МДФ, зворотня сторона – високоміцне покриття  HS 000U біле</v>
          </cell>
          <cell r="I11" t="str">
            <v>AS-GL804U- MDF-HS000U</v>
          </cell>
          <cell r="J11" t="str">
            <v>1.2.1.SE</v>
          </cell>
          <cell r="K11">
            <v>1338</v>
          </cell>
          <cell r="L11" t="str">
            <v>1.2.1.SE-FD</v>
          </cell>
          <cell r="M11">
            <v>4414</v>
          </cell>
          <cell r="N11" t="str">
            <v>Кромка в колір</v>
          </cell>
          <cell r="O11" t="str">
            <v>GL-804</v>
          </cell>
          <cell r="P11">
            <v>0</v>
          </cell>
          <cell r="Q11" t="str">
            <v>GL-804</v>
          </cell>
          <cell r="R11"/>
          <cell r="S11" t="str">
            <v>Кромка Нестандарт</v>
          </cell>
          <cell r="T11">
            <v>0</v>
          </cell>
          <cell r="U11">
            <v>0</v>
          </cell>
          <cell r="V11">
            <v>0</v>
          </cell>
          <cell r="W11"/>
          <cell r="X11"/>
          <cell r="Y11"/>
          <cell r="Z11"/>
          <cell r="AA11" t="str">
            <v>GL-804U</v>
          </cell>
          <cell r="AB11" t="str">
            <v>кварцевий</v>
          </cell>
          <cell r="AC11" t="str">
            <v>GL</v>
          </cell>
          <cell r="AD11">
            <v>32</v>
          </cell>
          <cell r="AE11">
            <v>32</v>
          </cell>
          <cell r="AF11">
            <v>0.84</v>
          </cell>
          <cell r="AG11">
            <v>0.81</v>
          </cell>
          <cell r="AH11">
            <v>0.84</v>
          </cell>
          <cell r="AI11">
            <v>0.71</v>
          </cell>
          <cell r="AJ11"/>
          <cell r="AK11" t="str">
            <v>Acryl</v>
          </cell>
          <cell r="AL11"/>
          <cell r="AM11"/>
          <cell r="AN11" t="str">
            <v>23x0,8</v>
          </cell>
          <cell r="AO11"/>
          <cell r="AR11" t="str">
            <v>Кромка в колір</v>
          </cell>
          <cell r="AS11" t="str">
            <v>Кромка в колір</v>
          </cell>
          <cell r="AT11" t="str">
            <v>GL-804</v>
          </cell>
          <cell r="AU11">
            <v>0</v>
          </cell>
          <cell r="AV11" t="str">
            <v>GL-804</v>
          </cell>
          <cell r="AW11" t="str">
            <v>Кромка Нестандарт</v>
          </cell>
          <cell r="AX11" t="str">
            <v>Кромка Нестандарт</v>
          </cell>
          <cell r="AY11">
            <v>0</v>
          </cell>
          <cell r="AZ11">
            <v>0</v>
          </cell>
          <cell r="BA11">
            <v>0</v>
          </cell>
          <cell r="BB11"/>
          <cell r="BC11"/>
          <cell r="BD11"/>
          <cell r="BE11"/>
          <cell r="BF11"/>
          <cell r="BG11" t="str">
            <v>РО127621   </v>
          </cell>
        </row>
        <row r="12">
          <cell r="G12" t="str">
            <v>GL-900U AS космос 18,4  MDF HS 900U чорне* FD</v>
          </cell>
          <cell r="H12" t="str">
            <v>Фасад Акрил TopX1800 високоглянцевий GL-900U космос, товщина 18,4 мм, основа - МДФ, зворотня сторона – високоміцне покриття  HS 900U чорне</v>
          </cell>
          <cell r="I12" t="str">
            <v>AS-GL900U- MDF-HS900U</v>
          </cell>
          <cell r="J12" t="str">
            <v>1.2.1.SE</v>
          </cell>
          <cell r="K12">
            <v>1338</v>
          </cell>
          <cell r="L12" t="str">
            <v>1.2.1.SE-FD</v>
          </cell>
          <cell r="M12">
            <v>4414</v>
          </cell>
          <cell r="N12" t="str">
            <v>Кромка в колір</v>
          </cell>
          <cell r="O12" t="str">
            <v>GL-900</v>
          </cell>
          <cell r="P12">
            <v>0</v>
          </cell>
          <cell r="Q12" t="str">
            <v>GL-900</v>
          </cell>
          <cell r="R12"/>
          <cell r="S12" t="str">
            <v>Кромка Нестандарт</v>
          </cell>
          <cell r="T12">
            <v>0</v>
          </cell>
          <cell r="U12">
            <v>0</v>
          </cell>
          <cell r="V12">
            <v>0</v>
          </cell>
          <cell r="W12"/>
          <cell r="X12"/>
          <cell r="Y12"/>
          <cell r="Z12"/>
          <cell r="AA12" t="str">
            <v>GL-900U</v>
          </cell>
          <cell r="AB12" t="str">
            <v>космос</v>
          </cell>
          <cell r="AC12" t="str">
            <v>GL</v>
          </cell>
          <cell r="AD12">
            <v>32</v>
          </cell>
          <cell r="AE12">
            <v>32</v>
          </cell>
          <cell r="AF12">
            <v>0.84</v>
          </cell>
          <cell r="AG12">
            <v>0.81</v>
          </cell>
          <cell r="AH12">
            <v>0.84</v>
          </cell>
          <cell r="AI12">
            <v>0.71</v>
          </cell>
          <cell r="AJ12"/>
          <cell r="AK12" t="str">
            <v>Acryl</v>
          </cell>
          <cell r="AL12"/>
          <cell r="AM12"/>
          <cell r="AN12" t="str">
            <v>23x0,8</v>
          </cell>
          <cell r="AO12"/>
          <cell r="AP12"/>
          <cell r="AQ12"/>
          <cell r="AR12" t="str">
            <v>Кромка в колір</v>
          </cell>
          <cell r="AS12" t="str">
            <v>Кромка в колір</v>
          </cell>
          <cell r="AT12" t="str">
            <v>GL-900</v>
          </cell>
          <cell r="AU12">
            <v>0</v>
          </cell>
          <cell r="AV12" t="str">
            <v>GL-900</v>
          </cell>
          <cell r="AW12" t="str">
            <v>Кромка Нестандарт</v>
          </cell>
          <cell r="AX12" t="str">
            <v>Кромка Нестандарт</v>
          </cell>
          <cell r="AY12">
            <v>0</v>
          </cell>
          <cell r="AZ12">
            <v>0</v>
          </cell>
          <cell r="BA12">
            <v>0</v>
          </cell>
          <cell r="BB12"/>
          <cell r="BC12"/>
          <cell r="BD12"/>
          <cell r="BE12"/>
          <cell r="BF12"/>
          <cell r="BG12" t="str">
            <v>РО127622   </v>
          </cell>
          <cell r="BH12"/>
        </row>
        <row r="13">
          <cell r="G13" t="str">
            <v>GL-102U AS сливовий 18,4  MDF HS 000U біле* FD</v>
          </cell>
          <cell r="H13" t="str">
            <v>Фасад Акрил TopX1800 високоглянцевий GL-102U сливовий, товщина 18,4 мм, основа - МДФ, зворотня сторона – високоміцне покриття  HS 000U біле</v>
          </cell>
          <cell r="I13" t="str">
            <v>AS-GL102U- MDF-HS000U</v>
          </cell>
          <cell r="J13" t="str">
            <v>1.2.2.SE</v>
          </cell>
          <cell r="K13">
            <v>1368</v>
          </cell>
          <cell r="L13" t="str">
            <v>1.2.2.SE-FD</v>
          </cell>
          <cell r="M13">
            <v>4531</v>
          </cell>
          <cell r="N13" t="str">
            <v>Кромка в колір</v>
          </cell>
          <cell r="O13" t="str">
            <v>GL-102</v>
          </cell>
          <cell r="P13">
            <v>0</v>
          </cell>
          <cell r="Q13" t="str">
            <v>GL-102</v>
          </cell>
          <cell r="R13"/>
          <cell r="S13" t="str">
            <v>Кромка Нестандарт</v>
          </cell>
          <cell r="T13">
            <v>0</v>
          </cell>
          <cell r="U13">
            <v>0</v>
          </cell>
          <cell r="V13">
            <v>0</v>
          </cell>
          <cell r="W13"/>
          <cell r="X13"/>
          <cell r="Y13"/>
          <cell r="Z13"/>
          <cell r="AA13" t="str">
            <v>GL-102U</v>
          </cell>
          <cell r="AB13" t="str">
            <v>сливовий</v>
          </cell>
          <cell r="AC13" t="str">
            <v>GL</v>
          </cell>
          <cell r="AD13">
            <v>32</v>
          </cell>
          <cell r="AE13">
            <v>32</v>
          </cell>
          <cell r="AF13">
            <v>0.84</v>
          </cell>
          <cell r="AG13">
            <v>0.81</v>
          </cell>
          <cell r="AH13">
            <v>0.84</v>
          </cell>
          <cell r="AI13">
            <v>0.71</v>
          </cell>
          <cell r="AJ13"/>
          <cell r="AK13" t="str">
            <v>Acryl</v>
          </cell>
          <cell r="AL13"/>
          <cell r="AM13"/>
          <cell r="AN13" t="str">
            <v>23x0,8</v>
          </cell>
          <cell r="AO13"/>
          <cell r="AR13" t="str">
            <v>Кромка в колір</v>
          </cell>
          <cell r="AS13" t="str">
            <v>Кромка в колір</v>
          </cell>
          <cell r="AT13" t="str">
            <v>GL-102</v>
          </cell>
          <cell r="AU13">
            <v>0</v>
          </cell>
          <cell r="AV13" t="str">
            <v>GL-102</v>
          </cell>
          <cell r="AW13" t="str">
            <v>Кромка Нестандарт</v>
          </cell>
          <cell r="AX13" t="str">
            <v>Кромка Нестандарт</v>
          </cell>
          <cell r="AY13">
            <v>0</v>
          </cell>
          <cell r="AZ13">
            <v>0</v>
          </cell>
          <cell r="BA13">
            <v>0</v>
          </cell>
          <cell r="BB13"/>
          <cell r="BC13"/>
          <cell r="BD13"/>
          <cell r="BE13"/>
          <cell r="BF13"/>
          <cell r="BG13" t="str">
            <v>РО127623   </v>
          </cell>
        </row>
        <row r="14">
          <cell r="G14" t="str">
            <v>GL-101U AS каєнський перець 18,4 MDF HS 000U білий *FD</v>
          </cell>
          <cell r="H14" t="str">
            <v>Фасад Акрил TopX1800 високоглянцевий GL-101U каєнський перець, товщина 18,4 мм, основа - МДФ, зворотня сторона – високоміцне покриття  HS 000U біле</v>
          </cell>
          <cell r="I14" t="str">
            <v>AS-GL101U- MDF-HS000U</v>
          </cell>
          <cell r="J14" t="str">
            <v>1.2.2.SE</v>
          </cell>
          <cell r="K14">
            <v>1368</v>
          </cell>
          <cell r="L14" t="str">
            <v>1.2.2.SE-FD</v>
          </cell>
          <cell r="M14">
            <v>4531</v>
          </cell>
          <cell r="N14" t="str">
            <v>Кромка в колір</v>
          </cell>
          <cell r="O14" t="str">
            <v>GL-101</v>
          </cell>
          <cell r="P14">
            <v>0</v>
          </cell>
          <cell r="Q14" t="str">
            <v>GL-101</v>
          </cell>
          <cell r="R14"/>
          <cell r="S14" t="str">
            <v>Кромка Нестандарт</v>
          </cell>
          <cell r="T14">
            <v>0</v>
          </cell>
          <cell r="U14">
            <v>0</v>
          </cell>
          <cell r="V14">
            <v>0</v>
          </cell>
          <cell r="W14"/>
          <cell r="X14"/>
          <cell r="Y14"/>
          <cell r="Z14"/>
          <cell r="AA14" t="str">
            <v>GL-101U</v>
          </cell>
          <cell r="AB14" t="str">
            <v>каєнський перець</v>
          </cell>
          <cell r="AC14" t="str">
            <v>GL</v>
          </cell>
          <cell r="AD14">
            <v>32</v>
          </cell>
          <cell r="AE14">
            <v>32</v>
          </cell>
          <cell r="AF14">
            <v>0.84</v>
          </cell>
          <cell r="AG14">
            <v>0.81</v>
          </cell>
          <cell r="AH14">
            <v>0.84</v>
          </cell>
          <cell r="AI14">
            <v>0.71</v>
          </cell>
          <cell r="AJ14"/>
          <cell r="AK14" t="str">
            <v>Acryl</v>
          </cell>
          <cell r="AL14"/>
          <cell r="AM14"/>
          <cell r="AN14" t="str">
            <v>23x0,8</v>
          </cell>
          <cell r="AO14"/>
          <cell r="AR14" t="str">
            <v>Кромка в колір</v>
          </cell>
          <cell r="AS14" t="str">
            <v>Кромка в колір</v>
          </cell>
          <cell r="AT14" t="str">
            <v>GL-101</v>
          </cell>
          <cell r="AU14">
            <v>0</v>
          </cell>
          <cell r="AV14" t="str">
            <v>GL-101</v>
          </cell>
          <cell r="AW14" t="str">
            <v>Кромка Нестандарт</v>
          </cell>
          <cell r="AX14" t="str">
            <v>Кромка Нестандарт</v>
          </cell>
          <cell r="AY14">
            <v>0</v>
          </cell>
          <cell r="AZ14">
            <v>0</v>
          </cell>
          <cell r="BA14">
            <v>0</v>
          </cell>
          <cell r="BB14"/>
          <cell r="BC14"/>
          <cell r="BD14"/>
          <cell r="BE14"/>
          <cell r="BF14"/>
          <cell r="BG14" t="str">
            <v>РО127501   </v>
          </cell>
        </row>
        <row r="15">
          <cell r="G15" t="str">
            <v>ME-001U AS біла перлина 18,4 MDF HS 000U білий *FD</v>
          </cell>
          <cell r="H15" t="str">
            <v>Фасад Акрил TopX1800 металік ME-001U біла перлина, товщина 18,4 мм, основа - МДФ, зворотня сторона – високоміцне покриття  HS 000U біле</v>
          </cell>
          <cell r="I15" t="str">
            <v>AS-ME001U- MDF-HS000U</v>
          </cell>
          <cell r="J15" t="str">
            <v>1.3.1.SE</v>
          </cell>
          <cell r="K15">
            <v>1488</v>
          </cell>
          <cell r="L15" t="str">
            <v>1.3.1.SE-FD</v>
          </cell>
          <cell r="M15">
            <v>4931</v>
          </cell>
          <cell r="N15" t="str">
            <v>Кромка в колір</v>
          </cell>
          <cell r="O15" t="str">
            <v>ME-001</v>
          </cell>
          <cell r="P15">
            <v>0</v>
          </cell>
          <cell r="Q15" t="str">
            <v>ME-001</v>
          </cell>
          <cell r="R15"/>
          <cell r="S15" t="str">
            <v>Кромка Нестандарт</v>
          </cell>
          <cell r="T15">
            <v>0</v>
          </cell>
          <cell r="U15">
            <v>0</v>
          </cell>
          <cell r="V15">
            <v>0</v>
          </cell>
          <cell r="W15"/>
          <cell r="X15"/>
          <cell r="Y15"/>
          <cell r="Z15"/>
          <cell r="AA15" t="str">
            <v>ME-001U</v>
          </cell>
          <cell r="AB15" t="str">
            <v>біла перлина</v>
          </cell>
          <cell r="AC15" t="str">
            <v>ME</v>
          </cell>
          <cell r="AD15">
            <v>32</v>
          </cell>
          <cell r="AE15">
            <v>32</v>
          </cell>
          <cell r="AF15">
            <v>0.84</v>
          </cell>
          <cell r="AG15">
            <v>0.81</v>
          </cell>
          <cell r="AH15">
            <v>0.84</v>
          </cell>
          <cell r="AI15">
            <v>0.81</v>
          </cell>
          <cell r="AJ15">
            <v>0.76</v>
          </cell>
          <cell r="AK15" t="str">
            <v>Acryl</v>
          </cell>
          <cell r="AL15"/>
          <cell r="AM15"/>
          <cell r="AN15" t="str">
            <v>22x1,0</v>
          </cell>
          <cell r="AO15"/>
          <cell r="AR15" t="str">
            <v>Кромка в колір</v>
          </cell>
          <cell r="AS15" t="str">
            <v>Кромка в колір</v>
          </cell>
          <cell r="AT15" t="str">
            <v>ME-001</v>
          </cell>
          <cell r="AU15">
            <v>0</v>
          </cell>
          <cell r="AV15" t="str">
            <v>ME-001</v>
          </cell>
          <cell r="AW15" t="str">
            <v>Кромка Нестандарт</v>
          </cell>
          <cell r="AX15" t="str">
            <v>Кромка Нестандарт</v>
          </cell>
          <cell r="AY15">
            <v>0</v>
          </cell>
          <cell r="AZ15">
            <v>0</v>
          </cell>
          <cell r="BA15">
            <v>0</v>
          </cell>
          <cell r="BB15"/>
          <cell r="BC15"/>
          <cell r="BD15"/>
          <cell r="BE15"/>
          <cell r="BF15"/>
          <cell r="BG15" t="str">
            <v>РО127502   </v>
          </cell>
        </row>
        <row r="16">
          <cell r="G16" t="str">
            <v>ME-805U AS платинум 18,4  MDF HS 000U біле* FD</v>
          </cell>
          <cell r="H16" t="str">
            <v>Фасад Акрил TopX1800 металік ME-805U платинум, товщина 18,4 мм, основа - МДФ, зворотня сторона – високоміцне покриття  HS 000U біле</v>
          </cell>
          <cell r="I16" t="str">
            <v>AS-ME805U- MDF-HS000U</v>
          </cell>
          <cell r="J16" t="str">
            <v>1.3.1.SE</v>
          </cell>
          <cell r="K16">
            <v>1488</v>
          </cell>
          <cell r="L16" t="str">
            <v>1.3.1.SE-FD</v>
          </cell>
          <cell r="M16">
            <v>4931</v>
          </cell>
          <cell r="N16" t="str">
            <v>Кромка в колір</v>
          </cell>
          <cell r="O16" t="str">
            <v>ME-805</v>
          </cell>
          <cell r="P16">
            <v>0</v>
          </cell>
          <cell r="Q16" t="str">
            <v>ME-805</v>
          </cell>
          <cell r="R16"/>
          <cell r="S16" t="str">
            <v>Кромка Нестандарт</v>
          </cell>
          <cell r="T16">
            <v>0</v>
          </cell>
          <cell r="U16">
            <v>0</v>
          </cell>
          <cell r="V16">
            <v>0</v>
          </cell>
          <cell r="W16"/>
          <cell r="X16"/>
          <cell r="Y16"/>
          <cell r="Z16"/>
          <cell r="AA16" t="str">
            <v>ME-805U</v>
          </cell>
          <cell r="AB16" t="str">
            <v>платинум</v>
          </cell>
          <cell r="AC16" t="str">
            <v>ME</v>
          </cell>
          <cell r="AD16">
            <v>32</v>
          </cell>
          <cell r="AE16">
            <v>32</v>
          </cell>
          <cell r="AF16">
            <v>0.84</v>
          </cell>
          <cell r="AG16">
            <v>0.81</v>
          </cell>
          <cell r="AH16">
            <v>0.84</v>
          </cell>
          <cell r="AI16">
            <v>0.81</v>
          </cell>
          <cell r="AJ16"/>
          <cell r="AK16" t="str">
            <v>Acryl</v>
          </cell>
          <cell r="AL16"/>
          <cell r="AM16"/>
          <cell r="AN16" t="str">
            <v>23x1,0</v>
          </cell>
          <cell r="AO16"/>
          <cell r="AR16" t="str">
            <v>Кромка в колір</v>
          </cell>
          <cell r="AS16" t="str">
            <v>Кромка в колір</v>
          </cell>
          <cell r="AT16" t="str">
            <v>ME-805</v>
          </cell>
          <cell r="AU16">
            <v>0</v>
          </cell>
          <cell r="AV16" t="str">
            <v>ME-805</v>
          </cell>
          <cell r="AW16" t="str">
            <v>Кромка Нестандарт</v>
          </cell>
          <cell r="AX16" t="str">
            <v>Кромка Нестандарт</v>
          </cell>
          <cell r="AY16">
            <v>0</v>
          </cell>
          <cell r="AZ16">
            <v>0</v>
          </cell>
          <cell r="BA16">
            <v>0</v>
          </cell>
          <cell r="BB16"/>
          <cell r="BC16"/>
          <cell r="BD16"/>
          <cell r="BE16"/>
          <cell r="BF16"/>
          <cell r="BG16" t="str">
            <v>РО127624   </v>
          </cell>
        </row>
        <row r="17">
          <cell r="G17" t="str">
            <v>ME-806U AS чорна перлина 18,4  MDF HS 000U біле* FD</v>
          </cell>
          <cell r="H17" t="str">
            <v>Фасад Акрил TopX1800 металік ME-806U чорна перлина, товщина 18,4 мм, основа - МДФ, зворотня сторона – високоміцне покриття  HS 000U біле</v>
          </cell>
          <cell r="I17" t="str">
            <v>AS-ME806U- MDF-HS000U</v>
          </cell>
          <cell r="J17" t="str">
            <v>1.3.1.SE</v>
          </cell>
          <cell r="K17">
            <v>1488</v>
          </cell>
          <cell r="L17" t="str">
            <v>1.3.1.SE-FD</v>
          </cell>
          <cell r="M17">
            <v>4931</v>
          </cell>
          <cell r="N17" t="str">
            <v>Кромка в колір</v>
          </cell>
          <cell r="O17" t="str">
            <v>ME-806</v>
          </cell>
          <cell r="P17">
            <v>0</v>
          </cell>
          <cell r="Q17" t="str">
            <v>ME-806</v>
          </cell>
          <cell r="R17"/>
          <cell r="S17" t="str">
            <v>Кромка Нестандарт</v>
          </cell>
          <cell r="T17">
            <v>0</v>
          </cell>
          <cell r="U17">
            <v>0</v>
          </cell>
          <cell r="V17">
            <v>0</v>
          </cell>
          <cell r="W17"/>
          <cell r="X17"/>
          <cell r="Y17"/>
          <cell r="Z17"/>
          <cell r="AA17" t="str">
            <v>ME-806U</v>
          </cell>
          <cell r="AB17" t="str">
            <v>чорна перлина</v>
          </cell>
          <cell r="AC17" t="str">
            <v>ME</v>
          </cell>
          <cell r="AD17">
            <v>32</v>
          </cell>
          <cell r="AE17">
            <v>32</v>
          </cell>
          <cell r="AF17">
            <v>0.84</v>
          </cell>
          <cell r="AG17">
            <v>0.81</v>
          </cell>
          <cell r="AH17">
            <v>0.84</v>
          </cell>
          <cell r="AI17">
            <v>0.81</v>
          </cell>
          <cell r="AJ17"/>
          <cell r="AK17" t="str">
            <v>Acryl</v>
          </cell>
          <cell r="AL17"/>
          <cell r="AM17"/>
          <cell r="AN17" t="str">
            <v>23x1,0</v>
          </cell>
          <cell r="AO17"/>
          <cell r="AR17" t="str">
            <v>Кромка в колір</v>
          </cell>
          <cell r="AS17" t="str">
            <v>Кромка в колір</v>
          </cell>
          <cell r="AT17" t="str">
            <v>ME-806</v>
          </cell>
          <cell r="AU17">
            <v>0</v>
          </cell>
          <cell r="AV17" t="str">
            <v>ME-806</v>
          </cell>
          <cell r="AW17" t="str">
            <v>Кромка Нестандарт</v>
          </cell>
          <cell r="AX17" t="str">
            <v>Кромка Нестандарт</v>
          </cell>
          <cell r="AY17">
            <v>0</v>
          </cell>
          <cell r="AZ17">
            <v>0</v>
          </cell>
          <cell r="BA17">
            <v>0</v>
          </cell>
          <cell r="BB17"/>
          <cell r="BC17"/>
          <cell r="BD17"/>
          <cell r="BE17"/>
          <cell r="BF17"/>
          <cell r="BG17" t="str">
            <v>РО127625   </v>
          </cell>
        </row>
        <row r="18">
          <cell r="G18" t="str">
            <v>ME-900U AS авантюрин 18,4  MDF HS 900U чорне* FD</v>
          </cell>
          <cell r="H18" t="str">
            <v>Фасад Акрил TopX1800 металік ME-900U авантюрин, товщина 18,4 мм, основа - МДФ, зворотня сторона – високоміцне покриття  HS 900U чорне</v>
          </cell>
          <cell r="I18" t="str">
            <v>AS-ME900U- MDF-HS900U</v>
          </cell>
          <cell r="J18" t="str">
            <v>1.3.1.SE</v>
          </cell>
          <cell r="K18">
            <v>1488</v>
          </cell>
          <cell r="L18" t="str">
            <v>1.3.1.SE-FD</v>
          </cell>
          <cell r="M18">
            <v>4931</v>
          </cell>
          <cell r="N18" t="str">
            <v>Кромка в колір</v>
          </cell>
          <cell r="O18" t="str">
            <v>ME-900</v>
          </cell>
          <cell r="P18">
            <v>0</v>
          </cell>
          <cell r="Q18" t="str">
            <v>ME-900</v>
          </cell>
          <cell r="R18"/>
          <cell r="S18" t="str">
            <v>Кромка Нестандарт</v>
          </cell>
          <cell r="T18">
            <v>0</v>
          </cell>
          <cell r="U18">
            <v>0</v>
          </cell>
          <cell r="V18">
            <v>0</v>
          </cell>
          <cell r="W18"/>
          <cell r="X18"/>
          <cell r="Y18"/>
          <cell r="Z18"/>
          <cell r="AA18" t="str">
            <v>ME-900U</v>
          </cell>
          <cell r="AB18" t="str">
            <v>авантюрин (Ч)</v>
          </cell>
          <cell r="AC18" t="str">
            <v>ME</v>
          </cell>
          <cell r="AD18">
            <v>32</v>
          </cell>
          <cell r="AE18">
            <v>32</v>
          </cell>
          <cell r="AF18">
            <v>0.84</v>
          </cell>
          <cell r="AG18">
            <v>0.81</v>
          </cell>
          <cell r="AH18">
            <v>0.84</v>
          </cell>
          <cell r="AI18">
            <v>0.81</v>
          </cell>
          <cell r="AJ18"/>
          <cell r="AK18" t="str">
            <v>Acryl</v>
          </cell>
          <cell r="AL18"/>
          <cell r="AM18"/>
          <cell r="AN18" t="str">
            <v>23x1,0</v>
          </cell>
          <cell r="AO18"/>
          <cell r="AR18" t="str">
            <v>Кромка в колір</v>
          </cell>
          <cell r="AS18" t="str">
            <v>Кромка в колір</v>
          </cell>
          <cell r="AT18" t="str">
            <v>ME-900</v>
          </cell>
          <cell r="AU18">
            <v>0</v>
          </cell>
          <cell r="AV18" t="str">
            <v>ME-900</v>
          </cell>
          <cell r="AW18" t="str">
            <v>Кромка Нестандарт</v>
          </cell>
          <cell r="AX18" t="str">
            <v>Кромка Нестандарт</v>
          </cell>
          <cell r="AY18">
            <v>0</v>
          </cell>
          <cell r="AZ18">
            <v>0</v>
          </cell>
          <cell r="BA18">
            <v>0</v>
          </cell>
          <cell r="BB18"/>
          <cell r="BC18"/>
          <cell r="BD18"/>
          <cell r="BE18"/>
          <cell r="BF18"/>
          <cell r="BG18" t="str">
            <v>РО127627   </v>
          </cell>
        </row>
        <row r="19">
          <cell r="G19" t="str">
            <v>ME-401U AS небесно-бірюзовий 18,4  MDF HS 000U біле* FD</v>
          </cell>
          <cell r="H19" t="str">
            <v>Фасад Акрил TopX1800 металік ME-401U небесно-бірюзовий, товщина 18,4 мм, основа - МДФ, зворотня сторона – високоміцне покриття  HS 000U біле</v>
          </cell>
          <cell r="I19" t="str">
            <v>AS-ME401U- MDF-HS000U</v>
          </cell>
          <cell r="J19" t="str">
            <v>1.3.1.SE</v>
          </cell>
          <cell r="K19">
            <v>1488</v>
          </cell>
          <cell r="L19" t="str">
            <v>1.3.1.SE-FD</v>
          </cell>
          <cell r="M19">
            <v>4931</v>
          </cell>
          <cell r="N19" t="str">
            <v>Кромка в колір</v>
          </cell>
          <cell r="O19" t="str">
            <v>ME-401</v>
          </cell>
          <cell r="P19">
            <v>0</v>
          </cell>
          <cell r="Q19" t="str">
            <v>ME-401</v>
          </cell>
          <cell r="R19"/>
          <cell r="S19" t="str">
            <v>Кромка Нестандарт</v>
          </cell>
          <cell r="T19">
            <v>0</v>
          </cell>
          <cell r="U19">
            <v>0</v>
          </cell>
          <cell r="V19">
            <v>0</v>
          </cell>
          <cell r="W19"/>
          <cell r="X19"/>
          <cell r="Y19"/>
          <cell r="Z19"/>
          <cell r="AA19" t="str">
            <v>ME-401U</v>
          </cell>
          <cell r="AB19" t="str">
            <v>небесно-бірюзовий</v>
          </cell>
          <cell r="AC19" t="str">
            <v>ME</v>
          </cell>
          <cell r="AD19">
            <v>32</v>
          </cell>
          <cell r="AE19">
            <v>32</v>
          </cell>
          <cell r="AF19">
            <v>0.84</v>
          </cell>
          <cell r="AG19">
            <v>0.81</v>
          </cell>
          <cell r="AH19">
            <v>1.47</v>
          </cell>
          <cell r="AI19">
            <v>0.81</v>
          </cell>
          <cell r="AJ19"/>
          <cell r="AK19" t="str">
            <v>Acryl</v>
          </cell>
          <cell r="AL19"/>
          <cell r="AM19"/>
          <cell r="AN19" t="str">
            <v>23x1,0</v>
          </cell>
          <cell r="AO19"/>
          <cell r="AR19" t="str">
            <v>Кромка в колір</v>
          </cell>
          <cell r="AS19" t="str">
            <v>Кромка в колір</v>
          </cell>
          <cell r="AT19" t="str">
            <v>ME-401</v>
          </cell>
          <cell r="AU19">
            <v>0</v>
          </cell>
          <cell r="AV19" t="str">
            <v>ME-401</v>
          </cell>
          <cell r="AW19" t="str">
            <v>Кромка Нестандарт</v>
          </cell>
          <cell r="AX19" t="str">
            <v>Кромка Нестандарт</v>
          </cell>
          <cell r="AY19">
            <v>0</v>
          </cell>
          <cell r="AZ19">
            <v>0</v>
          </cell>
          <cell r="BA19">
            <v>0</v>
          </cell>
          <cell r="BB19"/>
          <cell r="BC19"/>
          <cell r="BD19"/>
          <cell r="BE19"/>
          <cell r="BF19"/>
          <cell r="BG19" t="str">
            <v>РО127628   </v>
          </cell>
        </row>
        <row r="20">
          <cell r="G20" t="str">
            <v>ME-203U AS шампань 18,4  MDF HS 000U біле* FD</v>
          </cell>
          <cell r="H20" t="str">
            <v>Фасад Акрил TopX1800 металік ME-203U шампань, товщина 18,4 мм, основа - МДФ, зворотня сторона – високоміцне покриття  HS 000U біле</v>
          </cell>
          <cell r="I20" t="str">
            <v>AS-ME203U- MDF-HS000U</v>
          </cell>
          <cell r="J20" t="str">
            <v>1.3.1.SE</v>
          </cell>
          <cell r="K20">
            <v>1488</v>
          </cell>
          <cell r="L20" t="str">
            <v>1.3.1.SE-FD</v>
          </cell>
          <cell r="M20">
            <v>4931</v>
          </cell>
          <cell r="N20" t="str">
            <v>Кромка в колір</v>
          </cell>
          <cell r="O20" t="str">
            <v>ME-203</v>
          </cell>
          <cell r="P20">
            <v>0</v>
          </cell>
          <cell r="Q20" t="str">
            <v>ME-203</v>
          </cell>
          <cell r="R20"/>
          <cell r="S20" t="str">
            <v>Кромка Нестандарт</v>
          </cell>
          <cell r="T20">
            <v>0</v>
          </cell>
          <cell r="U20">
            <v>0</v>
          </cell>
          <cell r="V20">
            <v>0</v>
          </cell>
          <cell r="W20"/>
          <cell r="X20"/>
          <cell r="Y20"/>
          <cell r="Z20"/>
          <cell r="AA20" t="str">
            <v>ME-203U</v>
          </cell>
          <cell r="AB20" t="str">
            <v>шампань</v>
          </cell>
          <cell r="AC20" t="str">
            <v>ME</v>
          </cell>
          <cell r="AD20">
            <v>32</v>
          </cell>
          <cell r="AE20">
            <v>32</v>
          </cell>
          <cell r="AF20">
            <v>0.84</v>
          </cell>
          <cell r="AG20">
            <v>0.81</v>
          </cell>
          <cell r="AH20">
            <v>0.84</v>
          </cell>
          <cell r="AI20">
            <v>0.81</v>
          </cell>
          <cell r="AJ20"/>
          <cell r="AK20" t="str">
            <v>Acryl</v>
          </cell>
          <cell r="AL20"/>
          <cell r="AM20"/>
          <cell r="AN20" t="str">
            <v>23x1,0</v>
          </cell>
          <cell r="AO20"/>
          <cell r="AR20" t="str">
            <v>Кромка в колір</v>
          </cell>
          <cell r="AS20" t="str">
            <v>Кромка в колір</v>
          </cell>
          <cell r="AT20" t="str">
            <v>ME-203</v>
          </cell>
          <cell r="AU20">
            <v>0</v>
          </cell>
          <cell r="AV20" t="str">
            <v>ME-203</v>
          </cell>
          <cell r="AW20" t="str">
            <v>Кромка Нестандарт</v>
          </cell>
          <cell r="AX20" t="str">
            <v>Кромка Нестандарт</v>
          </cell>
          <cell r="AY20">
            <v>0</v>
          </cell>
          <cell r="AZ20">
            <v>0</v>
          </cell>
          <cell r="BA20">
            <v>0</v>
          </cell>
          <cell r="BB20"/>
          <cell r="BC20"/>
          <cell r="BD20"/>
          <cell r="BE20"/>
          <cell r="BF20"/>
          <cell r="BG20" t="str">
            <v>РО127629   </v>
          </cell>
        </row>
        <row r="21">
          <cell r="G21" t="str">
            <v>MT-AF-500U AS океан 18,4  MDF HS 000U білий* FD</v>
          </cell>
          <cell r="H21" t="str">
            <v>Фасад Акрил TopX1800 глибокий матовий MT-AF-500U AS океан, товщина 18,4 мм, основа - МДФ, зворотня сторона – високоміцне покриття  HS 000U біле</v>
          </cell>
          <cell r="I21" t="str">
            <v>AS-MT-AF500U- MDF-HS000U</v>
          </cell>
          <cell r="J21" t="str">
            <v>1.1.1.SE</v>
          </cell>
          <cell r="K21">
            <v>1302</v>
          </cell>
          <cell r="L21" t="str">
            <v>1.1.1.SE-FD</v>
          </cell>
          <cell r="M21">
            <v>4300</v>
          </cell>
          <cell r="N21" t="str">
            <v>Кромка в колір</v>
          </cell>
          <cell r="O21" t="str">
            <v>MT-AF-500</v>
          </cell>
          <cell r="P21">
            <v>0</v>
          </cell>
          <cell r="Q21" t="str">
            <v>MT-AF-500</v>
          </cell>
          <cell r="R21"/>
          <cell r="S21" t="str">
            <v>Кромка Нестандарт</v>
          </cell>
          <cell r="T21">
            <v>0</v>
          </cell>
          <cell r="U21">
            <v>0</v>
          </cell>
          <cell r="V21">
            <v>0</v>
          </cell>
          <cell r="W21"/>
          <cell r="X21"/>
          <cell r="Y21"/>
          <cell r="Z21"/>
          <cell r="AA21" t="str">
            <v>MT-AF-500U</v>
          </cell>
          <cell r="AB21" t="str">
            <v>океан</v>
          </cell>
          <cell r="AC21" t="str">
            <v>MT-AF</v>
          </cell>
          <cell r="AD21">
            <v>32</v>
          </cell>
          <cell r="AE21">
            <v>32</v>
          </cell>
          <cell r="AF21">
            <v>0.84</v>
          </cell>
          <cell r="AG21">
            <v>0.81</v>
          </cell>
          <cell r="AH21">
            <v>0.84</v>
          </cell>
          <cell r="AI21">
            <v>0.76</v>
          </cell>
          <cell r="AJ21"/>
          <cell r="AK21" t="str">
            <v>Acryl</v>
          </cell>
          <cell r="AL21"/>
          <cell r="AM21"/>
          <cell r="AN21" t="str">
            <v>23x1,0</v>
          </cell>
          <cell r="AO21"/>
          <cell r="AP21"/>
          <cell r="AQ21"/>
          <cell r="AR21" t="str">
            <v>Кромка в колір</v>
          </cell>
          <cell r="AS21" t="str">
            <v>Кромка в колір</v>
          </cell>
          <cell r="AT21" t="str">
            <v>MT-AF-500</v>
          </cell>
          <cell r="AU21">
            <v>0</v>
          </cell>
          <cell r="AV21" t="str">
            <v>MT-AF-500</v>
          </cell>
          <cell r="AW21" t="str">
            <v>Кромка Нестандарт</v>
          </cell>
          <cell r="AX21" t="str">
            <v>Кромка Нестандарт</v>
          </cell>
          <cell r="AY21">
            <v>0</v>
          </cell>
          <cell r="AZ21">
            <v>0</v>
          </cell>
          <cell r="BA21">
            <v>0</v>
          </cell>
          <cell r="BB21"/>
          <cell r="BC21"/>
          <cell r="BD21"/>
          <cell r="BE21"/>
          <cell r="BF21"/>
          <cell r="BG21" t="str">
            <v>РО151646   </v>
          </cell>
          <cell r="BH21"/>
        </row>
        <row r="22">
          <cell r="G22" t="str">
            <v>MT-AF-501U AS меркурій 18,4  MDF HS 000U білий* FD</v>
          </cell>
          <cell r="H22" t="str">
            <v>Фасад Акрил TopX1800 глибокий матовий MT-AF-501U AS меркурій, товщина 18,4 мм, основа - МДФ, зворотня сторона – високоміцне покриття  HS 000U біле</v>
          </cell>
          <cell r="I22" t="str">
            <v>AS-MT-AF501U- MDF-HS000U</v>
          </cell>
          <cell r="J22" t="str">
            <v>1.1.1.SE</v>
          </cell>
          <cell r="K22">
            <v>1302</v>
          </cell>
          <cell r="L22" t="str">
            <v>1.1.1.SE-FD</v>
          </cell>
          <cell r="M22">
            <v>4300</v>
          </cell>
          <cell r="N22" t="str">
            <v>Кромка в колір</v>
          </cell>
          <cell r="O22" t="str">
            <v>MT-AF-501</v>
          </cell>
          <cell r="P22">
            <v>0</v>
          </cell>
          <cell r="Q22" t="str">
            <v>MT-AF-501</v>
          </cell>
          <cell r="R22"/>
          <cell r="S22" t="str">
            <v>Кромка Нестандарт</v>
          </cell>
          <cell r="T22">
            <v>0</v>
          </cell>
          <cell r="U22">
            <v>0</v>
          </cell>
          <cell r="V22">
            <v>0</v>
          </cell>
          <cell r="W22"/>
          <cell r="X22"/>
          <cell r="Y22"/>
          <cell r="Z22"/>
          <cell r="AA22" t="str">
            <v>MT-AF-501U</v>
          </cell>
          <cell r="AB22" t="str">
            <v>меркурій</v>
          </cell>
          <cell r="AC22" t="str">
            <v>MT-AF</v>
          </cell>
          <cell r="AD22">
            <v>32</v>
          </cell>
          <cell r="AE22">
            <v>32</v>
          </cell>
          <cell r="AF22">
            <v>0.84</v>
          </cell>
          <cell r="AG22">
            <v>0.81</v>
          </cell>
          <cell r="AH22">
            <v>0.84</v>
          </cell>
          <cell r="AI22">
            <v>0.76</v>
          </cell>
          <cell r="AJ22"/>
          <cell r="AK22" t="str">
            <v>Acryl</v>
          </cell>
          <cell r="AL22"/>
          <cell r="AM22"/>
          <cell r="AN22" t="str">
            <v>23x1,0</v>
          </cell>
          <cell r="AO22"/>
          <cell r="AP22"/>
          <cell r="AQ22"/>
          <cell r="AR22" t="str">
            <v>Кромка в колір</v>
          </cell>
          <cell r="AS22" t="str">
            <v>Кромка в колір</v>
          </cell>
          <cell r="AT22" t="str">
            <v>MT-AF-501</v>
          </cell>
          <cell r="AU22">
            <v>0</v>
          </cell>
          <cell r="AV22" t="str">
            <v>MT-AF-501</v>
          </cell>
          <cell r="AW22" t="str">
            <v>Кромка Нестандарт</v>
          </cell>
          <cell r="AX22" t="str">
            <v>Кромка Нестандарт</v>
          </cell>
          <cell r="AY22">
            <v>0</v>
          </cell>
          <cell r="AZ22">
            <v>0</v>
          </cell>
          <cell r="BA22">
            <v>0</v>
          </cell>
          <cell r="BB22"/>
          <cell r="BC22"/>
          <cell r="BD22"/>
          <cell r="BE22"/>
          <cell r="BF22"/>
          <cell r="BG22" t="str">
            <v>РО151647   </v>
          </cell>
          <cell r="BH22"/>
        </row>
        <row r="23">
          <cell r="G23" t="str">
            <v>MT-AF-502U AS гріджио модерн 18,4  MDF HS 000U білий* FD</v>
          </cell>
          <cell r="H23" t="str">
            <v>Фасад Акрил TopX1800 глибокий матовий MT-AF-502U AS гріджио модерн, товщина 18,4 мм, основа - МДФ, зворотня сторона – високоміцне покриття  HS 000U біле</v>
          </cell>
          <cell r="I23" t="str">
            <v>AS-MT-AF502U- MDF-HS000U</v>
          </cell>
          <cell r="J23" t="str">
            <v>1.1.1.SE</v>
          </cell>
          <cell r="K23">
            <v>1302</v>
          </cell>
          <cell r="L23" t="str">
            <v>1.1.1.SE-FD</v>
          </cell>
          <cell r="M23">
            <v>4300</v>
          </cell>
          <cell r="N23" t="str">
            <v>Кромка в колір</v>
          </cell>
          <cell r="O23" t="str">
            <v>MT-AF-502</v>
          </cell>
          <cell r="P23">
            <v>0</v>
          </cell>
          <cell r="Q23" t="str">
            <v>MT-AF-502</v>
          </cell>
          <cell r="R23"/>
          <cell r="S23" t="str">
            <v>Кромка Нестандарт</v>
          </cell>
          <cell r="T23">
            <v>0</v>
          </cell>
          <cell r="U23">
            <v>0</v>
          </cell>
          <cell r="V23">
            <v>0</v>
          </cell>
          <cell r="W23"/>
          <cell r="X23"/>
          <cell r="Y23"/>
          <cell r="Z23"/>
          <cell r="AA23" t="str">
            <v>MT-AF-502U</v>
          </cell>
          <cell r="AB23" t="str">
            <v>гріджио модерн</v>
          </cell>
          <cell r="AC23" t="str">
            <v>MT-AF</v>
          </cell>
          <cell r="AD23"/>
          <cell r="AE23"/>
          <cell r="AF23"/>
          <cell r="AG23"/>
          <cell r="AH23"/>
          <cell r="AI23"/>
          <cell r="AJ23"/>
          <cell r="AK23" t="str">
            <v>Acryl</v>
          </cell>
          <cell r="AL23"/>
          <cell r="AM23"/>
          <cell r="AN23" t="str">
            <v>23x1,0</v>
          </cell>
          <cell r="AO23"/>
          <cell r="AP23"/>
          <cell r="AQ23"/>
          <cell r="AR23" t="str">
            <v>Кромка в колір</v>
          </cell>
          <cell r="AS23" t="str">
            <v>Кромка в колір</v>
          </cell>
          <cell r="AT23" t="str">
            <v>MT-AF-502</v>
          </cell>
          <cell r="AU23">
            <v>0</v>
          </cell>
          <cell r="AV23" t="str">
            <v>MT-AF-502</v>
          </cell>
          <cell r="AW23" t="str">
            <v>Кромка Нестандарт</v>
          </cell>
          <cell r="AX23" t="str">
            <v>Кромка Нестандарт</v>
          </cell>
          <cell r="AY23">
            <v>0</v>
          </cell>
          <cell r="AZ23">
            <v>0</v>
          </cell>
          <cell r="BA23">
            <v>0</v>
          </cell>
          <cell r="BB23"/>
          <cell r="BC23"/>
          <cell r="BD23"/>
          <cell r="BE23"/>
          <cell r="BF23"/>
          <cell r="BG23" t="str">
            <v>РО154627   </v>
          </cell>
          <cell r="BH23"/>
        </row>
        <row r="24">
          <cell r="G24" t="str">
            <v>GL-501U AS меркурій 18,4  MDF HS 000U біле* FD</v>
          </cell>
          <cell r="H24" t="str">
            <v>Фасад Акрил TopX1800 високоглянцевий GL-501U меркурій, товщина 18,4 мм, основа - МДФ, зворотня сторона – високоміцне покриття  HS 000U біле</v>
          </cell>
          <cell r="I24" t="str">
            <v>AS-GL501U- MDF-HS000U</v>
          </cell>
          <cell r="J24" t="str">
            <v>1.2.1.SE</v>
          </cell>
          <cell r="K24">
            <v>1338</v>
          </cell>
          <cell r="L24" t="str">
            <v>1.2.1.SE-FD</v>
          </cell>
          <cell r="M24">
            <v>4414</v>
          </cell>
          <cell r="N24" t="str">
            <v>Кромка в колір</v>
          </cell>
          <cell r="O24" t="str">
            <v>GL-501</v>
          </cell>
          <cell r="P24">
            <v>0</v>
          </cell>
          <cell r="Q24" t="str">
            <v>GL-501</v>
          </cell>
          <cell r="R24"/>
          <cell r="S24" t="str">
            <v>Кромка Нестандарт</v>
          </cell>
          <cell r="T24">
            <v>0</v>
          </cell>
          <cell r="U24">
            <v>0</v>
          </cell>
          <cell r="V24">
            <v>0</v>
          </cell>
          <cell r="W24"/>
          <cell r="X24"/>
          <cell r="Y24"/>
          <cell r="Z24"/>
          <cell r="AA24" t="str">
            <v>GL-501U</v>
          </cell>
          <cell r="AB24" t="str">
            <v>меркурій</v>
          </cell>
          <cell r="AC24" t="str">
            <v>GL</v>
          </cell>
          <cell r="AD24"/>
          <cell r="AE24"/>
          <cell r="AF24"/>
          <cell r="AG24"/>
          <cell r="AH24"/>
          <cell r="AI24"/>
          <cell r="AJ24"/>
          <cell r="AK24" t="str">
            <v>Acryl</v>
          </cell>
          <cell r="AL24"/>
          <cell r="AM24"/>
          <cell r="AN24"/>
          <cell r="AO24"/>
          <cell r="AR24" t="str">
            <v>Кромка в колір</v>
          </cell>
          <cell r="AS24" t="str">
            <v>Кромка в колір</v>
          </cell>
          <cell r="AT24" t="str">
            <v>GL-501</v>
          </cell>
          <cell r="AU24">
            <v>0</v>
          </cell>
          <cell r="AV24" t="str">
            <v>GL-501</v>
          </cell>
          <cell r="AW24" t="str">
            <v>Кромка Нестандарт</v>
          </cell>
          <cell r="AX24" t="str">
            <v>Кромка Нестандарт</v>
          </cell>
          <cell r="AY24">
            <v>0</v>
          </cell>
          <cell r="AZ24">
            <v>0</v>
          </cell>
          <cell r="BA24">
            <v>0</v>
          </cell>
          <cell r="BB24"/>
          <cell r="BC24"/>
          <cell r="BD24"/>
          <cell r="BE24"/>
          <cell r="BF24"/>
          <cell r="BG24" t="str">
            <v xml:space="preserve">РО159249   </v>
          </cell>
        </row>
        <row r="25">
          <cell r="G25" t="str">
            <v>MT-AF-205U AS капучіно 18,4  MDF HS 000U біле* FD</v>
          </cell>
          <cell r="H25" t="str">
            <v>Фасад Акрил TopX1800 глибокий матовий MT-AF-205U капучіно, товщина 18,4 мм, основа - МДФ, зворотня сторона – високоміцне покриття  HS 000U біле</v>
          </cell>
          <cell r="I25" t="str">
            <v>AS-MT-AF205U- MDF-HS000U</v>
          </cell>
          <cell r="J25" t="str">
            <v>1.1.1.SE</v>
          </cell>
          <cell r="K25">
            <v>1302</v>
          </cell>
          <cell r="L25" t="str">
            <v>1.1.1.SE-FD</v>
          </cell>
          <cell r="M25">
            <v>4300</v>
          </cell>
          <cell r="N25" t="str">
            <v>Кромка в колір</v>
          </cell>
          <cell r="O25" t="str">
            <v>MT-AF-205</v>
          </cell>
          <cell r="P25">
            <v>0</v>
          </cell>
          <cell r="Q25" t="str">
            <v>MT-AF-205</v>
          </cell>
          <cell r="R25"/>
          <cell r="S25" t="str">
            <v>Кромка Нестандарт</v>
          </cell>
          <cell r="T25">
            <v>0</v>
          </cell>
          <cell r="U25">
            <v>0</v>
          </cell>
          <cell r="V25">
            <v>0</v>
          </cell>
          <cell r="W25"/>
          <cell r="X25"/>
          <cell r="Y25"/>
          <cell r="Z25"/>
          <cell r="AA25" t="str">
            <v>MT-AF-205U</v>
          </cell>
          <cell r="AB25" t="str">
            <v>капучіно</v>
          </cell>
          <cell r="AC25" t="str">
            <v>MT-AF</v>
          </cell>
          <cell r="AD25"/>
          <cell r="AE25"/>
          <cell r="AF25"/>
          <cell r="AG25"/>
          <cell r="AH25"/>
          <cell r="AI25"/>
          <cell r="AJ25"/>
          <cell r="AK25" t="str">
            <v>Acryl</v>
          </cell>
          <cell r="AL25"/>
          <cell r="AM25"/>
          <cell r="AN25" t="str">
            <v>23x1,0</v>
          </cell>
          <cell r="AO25"/>
          <cell r="AR25" t="str">
            <v>Кромка в колір</v>
          </cell>
          <cell r="AS25" t="str">
            <v>Кромка в колір</v>
          </cell>
          <cell r="AT25" t="str">
            <v>MT-AF-205U AS</v>
          </cell>
          <cell r="AU25"/>
          <cell r="AV25" t="str">
            <v>MT-AF-205U AS</v>
          </cell>
          <cell r="AW25" t="str">
            <v>Кромка Нестандарт</v>
          </cell>
          <cell r="AX25" t="str">
            <v>Кромка Нестандарт</v>
          </cell>
          <cell r="AY25"/>
          <cell r="AZ25"/>
          <cell r="BA25"/>
          <cell r="BB25"/>
          <cell r="BC25"/>
          <cell r="BD25"/>
          <cell r="BE25"/>
          <cell r="BF25"/>
          <cell r="BG25" t="str">
            <v>РО170615</v>
          </cell>
        </row>
        <row r="26">
          <cell r="G26" t="str">
            <v>MT-AF-303U AS евкаліпт 18,4  MDF HS 000U біле* FD</v>
          </cell>
          <cell r="H26" t="str">
            <v>Фасад Акрил TopX1800 глибокий матовий MT-AF-303U евкаліпт, товщина 18,4 мм, основа - МДФ, зворотня сторона – високоміцне покриття  HS 000U біле</v>
          </cell>
          <cell r="I26" t="str">
            <v>AS-MT-AF303U- MDF-HS000U</v>
          </cell>
          <cell r="J26" t="str">
            <v>1.1.1.SE</v>
          </cell>
          <cell r="K26">
            <v>1302</v>
          </cell>
          <cell r="L26" t="str">
            <v>1.1.1.SE-FD</v>
          </cell>
          <cell r="M26">
            <v>4300</v>
          </cell>
          <cell r="N26" t="str">
            <v>Кромка в колір</v>
          </cell>
          <cell r="O26" t="str">
            <v>MT-AF-303</v>
          </cell>
          <cell r="P26">
            <v>0</v>
          </cell>
          <cell r="Q26" t="str">
            <v>MT-AF-303</v>
          </cell>
          <cell r="R26"/>
          <cell r="S26" t="str">
            <v>Кромка Нестандарт</v>
          </cell>
          <cell r="T26">
            <v>0</v>
          </cell>
          <cell r="U26">
            <v>0</v>
          </cell>
          <cell r="V26">
            <v>0</v>
          </cell>
          <cell r="W26"/>
          <cell r="X26"/>
          <cell r="Y26"/>
          <cell r="Z26"/>
          <cell r="AA26" t="str">
            <v>MT-AF-303U</v>
          </cell>
          <cell r="AB26" t="str">
            <v>евкаліпт</v>
          </cell>
          <cell r="AC26" t="str">
            <v>MT-AF</v>
          </cell>
          <cell r="AD26"/>
          <cell r="AE26"/>
          <cell r="AF26"/>
          <cell r="AG26"/>
          <cell r="AH26"/>
          <cell r="AI26"/>
          <cell r="AJ26"/>
          <cell r="AK26" t="str">
            <v>Acryl</v>
          </cell>
          <cell r="AL26"/>
          <cell r="AM26"/>
          <cell r="AN26" t="str">
            <v>23x1,0</v>
          </cell>
          <cell r="AO26"/>
          <cell r="AR26" t="str">
            <v>Кромка в колір</v>
          </cell>
          <cell r="AS26" t="str">
            <v>Кромка в колір</v>
          </cell>
          <cell r="AT26" t="str">
            <v>MT-AF-303U AS</v>
          </cell>
          <cell r="AU26"/>
          <cell r="AV26" t="str">
            <v>MT-AF-303U AS</v>
          </cell>
          <cell r="AW26" t="str">
            <v>Кромка Нестандарт</v>
          </cell>
          <cell r="AX26" t="str">
            <v>Кромка Нестандарт</v>
          </cell>
          <cell r="AY26"/>
          <cell r="AZ26"/>
          <cell r="BA26"/>
          <cell r="BB26"/>
          <cell r="BC26"/>
          <cell r="BD26"/>
          <cell r="BE26"/>
          <cell r="BF26"/>
          <cell r="BG26" t="str">
            <v>РО170616</v>
          </cell>
        </row>
        <row r="27">
          <cell r="G27" t="str">
            <v>GL-003U AS сніжно-білий 18,4  MDF HS 000U біле* FD</v>
          </cell>
          <cell r="H27" t="str">
            <v>Фасад Акрил TopX1800 високоглянцевий GL-003U сніжно-білий, товщина 18,4 мм, основа - МДФ, зворотня сторона – високоміцне покриття  HS 000U біле</v>
          </cell>
          <cell r="I27" t="str">
            <v>AS-GL003U- MDF-HS000U</v>
          </cell>
          <cell r="J27" t="str">
            <v>1.2.1.SE</v>
          </cell>
          <cell r="K27">
            <v>1338</v>
          </cell>
          <cell r="L27" t="str">
            <v>1.2.1.SE-FD</v>
          </cell>
          <cell r="M27">
            <v>4414</v>
          </cell>
          <cell r="N27" t="str">
            <v>Кромка в колір</v>
          </cell>
          <cell r="O27" t="str">
            <v>GL-003</v>
          </cell>
          <cell r="P27">
            <v>0</v>
          </cell>
          <cell r="Q27" t="str">
            <v>GL-003</v>
          </cell>
          <cell r="R27"/>
          <cell r="S27" t="str">
            <v>Кромка Нестандарт</v>
          </cell>
          <cell r="T27">
            <v>0</v>
          </cell>
          <cell r="U27">
            <v>0</v>
          </cell>
          <cell r="V27">
            <v>0</v>
          </cell>
          <cell r="W27"/>
          <cell r="X27"/>
          <cell r="Y27"/>
          <cell r="Z27"/>
          <cell r="AA27" t="str">
            <v>GL-003U</v>
          </cell>
          <cell r="AB27" t="str">
            <v>сніжно-білий</v>
          </cell>
          <cell r="AC27" t="str">
            <v>GL</v>
          </cell>
          <cell r="AD27"/>
          <cell r="AE27"/>
          <cell r="AF27"/>
          <cell r="AG27"/>
          <cell r="AH27"/>
          <cell r="AI27"/>
          <cell r="AJ27"/>
          <cell r="AK27" t="str">
            <v>Acryl</v>
          </cell>
          <cell r="AL27"/>
          <cell r="AM27"/>
          <cell r="AN27"/>
          <cell r="AO27"/>
          <cell r="AP27"/>
          <cell r="AQ27"/>
          <cell r="AR27" t="str">
            <v>Кромка в колір</v>
          </cell>
          <cell r="AS27" t="str">
            <v>Кромка в колір</v>
          </cell>
          <cell r="AT27" t="str">
            <v>GL-003</v>
          </cell>
          <cell r="AU27">
            <v>0</v>
          </cell>
          <cell r="AV27" t="str">
            <v>GL-003</v>
          </cell>
          <cell r="AW27" t="str">
            <v>Кромка Нестандарт</v>
          </cell>
          <cell r="AX27" t="str">
            <v>Кромка Нестандарт</v>
          </cell>
          <cell r="AY27">
            <v>0</v>
          </cell>
          <cell r="AZ27">
            <v>0</v>
          </cell>
          <cell r="BA27">
            <v>0</v>
          </cell>
          <cell r="BB27"/>
          <cell r="BC27"/>
          <cell r="BD27"/>
          <cell r="BE27"/>
          <cell r="BF27"/>
          <cell r="BG27" t="str">
            <v xml:space="preserve">РО160967  </v>
          </cell>
          <cell r="BH27"/>
        </row>
        <row r="28">
          <cell r="G28" t="str">
            <v>MT-AF-003U AS сніжно-білий 18,4  MDF HS 000U біле* FD</v>
          </cell>
          <cell r="H28" t="str">
            <v>Фасад Акрил TopX1800 глибокий матовий MT-AF-003U сніжно-білий, товщина 18,4 мм, основа - МДФ, зворотня сторона – високоміцне покриття  HS 000U біле</v>
          </cell>
          <cell r="I28" t="str">
            <v>AS-MT-AF003U- MDF-HS000U</v>
          </cell>
          <cell r="J28" t="str">
            <v>1.1.1.SE</v>
          </cell>
          <cell r="K28">
            <v>1302</v>
          </cell>
          <cell r="L28" t="str">
            <v>1.1.1.SE-FD</v>
          </cell>
          <cell r="M28">
            <v>4300</v>
          </cell>
          <cell r="N28" t="str">
            <v>Кромка в колір</v>
          </cell>
          <cell r="O28" t="str">
            <v>MT-AF-003</v>
          </cell>
          <cell r="P28">
            <v>0</v>
          </cell>
          <cell r="Q28" t="str">
            <v>MT-AF-003</v>
          </cell>
          <cell r="R28"/>
          <cell r="S28" t="str">
            <v>Кромка Нестандарт</v>
          </cell>
          <cell r="T28">
            <v>0</v>
          </cell>
          <cell r="U28">
            <v>0</v>
          </cell>
          <cell r="V28">
            <v>0</v>
          </cell>
          <cell r="W28"/>
          <cell r="X28"/>
          <cell r="Y28"/>
          <cell r="Z28"/>
          <cell r="AA28" t="str">
            <v>MT-AF-003U</v>
          </cell>
          <cell r="AB28" t="str">
            <v>сніжно-білий</v>
          </cell>
          <cell r="AC28" t="str">
            <v>MT-AF</v>
          </cell>
          <cell r="AD28"/>
          <cell r="AE28"/>
          <cell r="AF28"/>
          <cell r="AG28"/>
          <cell r="AH28"/>
          <cell r="AI28"/>
          <cell r="AJ28"/>
          <cell r="AK28" t="str">
            <v>Acryl</v>
          </cell>
          <cell r="AL28"/>
          <cell r="AM28"/>
          <cell r="AN28"/>
          <cell r="AO28"/>
          <cell r="AP28"/>
          <cell r="AQ28"/>
          <cell r="AR28" t="str">
            <v>Кромка в колір</v>
          </cell>
          <cell r="AS28" t="str">
            <v>Кромка в колір</v>
          </cell>
          <cell r="AT28" t="str">
            <v>MT-AF-003</v>
          </cell>
          <cell r="AU28">
            <v>0</v>
          </cell>
          <cell r="AV28" t="str">
            <v>MT-AF-003</v>
          </cell>
          <cell r="AW28" t="str">
            <v>Кромка Нестандарт</v>
          </cell>
          <cell r="AX28" t="str">
            <v>Кромка Нестандарт</v>
          </cell>
          <cell r="AY28">
            <v>0</v>
          </cell>
          <cell r="AZ28">
            <v>0</v>
          </cell>
          <cell r="BA28">
            <v>0</v>
          </cell>
          <cell r="BB28"/>
          <cell r="BC28"/>
          <cell r="BD28"/>
          <cell r="BE28"/>
          <cell r="BF28"/>
          <cell r="BG28" t="str">
            <v>РО160966</v>
          </cell>
          <cell r="BH28"/>
        </row>
        <row r="29">
          <cell r="G29" t="str">
            <v>MT-AF-301U AS кам'яна троянда 18,4  MDF HS 000U біле* FD</v>
          </cell>
          <cell r="H29" t="str">
            <v>Фасад Акрил TopX1800 глибокий матовий MT-AF-301U кам'яна троянда, товщина 18,4 мм, основа - МДФ, зворотня сторона – високоміцне покриття  HS 000U біле</v>
          </cell>
          <cell r="I29" t="str">
            <v>AS-MT-AF301U- MDF-HS000U</v>
          </cell>
          <cell r="J29" t="str">
            <v>1.1.1.SE</v>
          </cell>
          <cell r="K29">
            <v>1302</v>
          </cell>
          <cell r="L29" t="str">
            <v>1.1.1.SE-FD</v>
          </cell>
          <cell r="M29">
            <v>4300</v>
          </cell>
          <cell r="N29" t="str">
            <v>Кромка в колір</v>
          </cell>
          <cell r="O29" t="str">
            <v>MT-AF-301</v>
          </cell>
          <cell r="P29">
            <v>0</v>
          </cell>
          <cell r="Q29" t="str">
            <v>MT-AF-301</v>
          </cell>
          <cell r="R29"/>
          <cell r="S29" t="str">
            <v>Кромка Нестандарт</v>
          </cell>
          <cell r="T29">
            <v>0</v>
          </cell>
          <cell r="U29">
            <v>0</v>
          </cell>
          <cell r="V29">
            <v>0</v>
          </cell>
          <cell r="W29"/>
          <cell r="X29"/>
          <cell r="Y29"/>
          <cell r="Z29"/>
          <cell r="AA29" t="str">
            <v>MT-AF-301U</v>
          </cell>
          <cell r="AB29" t="str">
            <v>кам'яна троянда</v>
          </cell>
          <cell r="AC29" t="str">
            <v>MT-AF</v>
          </cell>
          <cell r="AD29"/>
          <cell r="AE29"/>
          <cell r="AF29"/>
          <cell r="AG29"/>
          <cell r="AH29"/>
          <cell r="AI29"/>
          <cell r="AJ29"/>
          <cell r="AK29" t="str">
            <v>Acryl</v>
          </cell>
          <cell r="AL29"/>
          <cell r="AM29"/>
          <cell r="AN29"/>
          <cell r="AO29"/>
          <cell r="AP29"/>
          <cell r="AQ29"/>
          <cell r="AR29" t="str">
            <v>Кромка в колір</v>
          </cell>
          <cell r="AS29" t="str">
            <v>Кромка в колір</v>
          </cell>
          <cell r="AT29" t="str">
            <v>MT-AF-301</v>
          </cell>
          <cell r="AU29">
            <v>0</v>
          </cell>
          <cell r="AV29" t="str">
            <v>MT-AF-301</v>
          </cell>
          <cell r="AW29" t="str">
            <v>Кромка Нестандарт</v>
          </cell>
          <cell r="AX29" t="str">
            <v>Кромка Нестандарт</v>
          </cell>
          <cell r="AY29">
            <v>0</v>
          </cell>
          <cell r="AZ29">
            <v>0</v>
          </cell>
          <cell r="BA29">
            <v>0</v>
          </cell>
          <cell r="BB29"/>
          <cell r="BC29"/>
          <cell r="BD29"/>
          <cell r="BE29"/>
          <cell r="BF29"/>
          <cell r="BG29" t="str">
            <v>РО160964</v>
          </cell>
          <cell r="BH29"/>
        </row>
        <row r="30">
          <cell r="G30" t="str">
            <v>GL-002U CS біле сонце 20  MDF HС 002U в колір* FD</v>
          </cell>
          <cell r="H30" t="str">
            <v>Фасад Crystaline TopX1800 високоглянцевий GL-002U біле сонце, товщина 20 мм, основа - МДФ, зворотня сторона – високоміцне покриття  HС 002U в колір</v>
          </cell>
          <cell r="I30" t="str">
            <v>CS-GL002U- MDF-HC002U</v>
          </cell>
          <cell r="J30" t="str">
            <v>2.2.1.SE</v>
          </cell>
          <cell r="K30">
            <v>2946</v>
          </cell>
          <cell r="L30" t="str">
            <v>2.2.1.SE-FD</v>
          </cell>
          <cell r="M30">
            <v>7105</v>
          </cell>
          <cell r="N30" t="str">
            <v>Кромка в колір</v>
          </cell>
          <cell r="O30" t="str">
            <v>GL-002</v>
          </cell>
          <cell r="P30">
            <v>0</v>
          </cell>
          <cell r="Q30" t="str">
            <v>GL-002</v>
          </cell>
          <cell r="R30"/>
          <cell r="S30" t="str">
            <v>Кромка Нестандарт</v>
          </cell>
          <cell r="T30">
            <v>0</v>
          </cell>
          <cell r="U30">
            <v>0</v>
          </cell>
          <cell r="V30">
            <v>0</v>
          </cell>
          <cell r="W30"/>
          <cell r="X30"/>
          <cell r="Y30"/>
          <cell r="Z30"/>
          <cell r="AA30" t="str">
            <v>GL-002U</v>
          </cell>
          <cell r="AB30" t="str">
            <v>біле сонце</v>
          </cell>
          <cell r="AC30" t="str">
            <v>GL</v>
          </cell>
          <cell r="AD30">
            <v>32</v>
          </cell>
          <cell r="AE30">
            <v>32</v>
          </cell>
          <cell r="AF30">
            <v>0.84</v>
          </cell>
          <cell r="AG30">
            <v>0.81</v>
          </cell>
          <cell r="AH30">
            <v>0.84</v>
          </cell>
          <cell r="AI30">
            <v>0.81</v>
          </cell>
          <cell r="AJ30"/>
          <cell r="AK30" t="str">
            <v>Crystaline</v>
          </cell>
          <cell r="AL30"/>
          <cell r="AM30"/>
          <cell r="AN30" t="str">
            <v>23x1,0</v>
          </cell>
          <cell r="AO30"/>
          <cell r="AP30"/>
          <cell r="AQ30"/>
          <cell r="AR30" t="str">
            <v>Кромка в колір</v>
          </cell>
          <cell r="AS30" t="str">
            <v>Кромка в колір</v>
          </cell>
          <cell r="AT30" t="str">
            <v>GL-002</v>
          </cell>
          <cell r="AU30">
            <v>0</v>
          </cell>
          <cell r="AV30" t="str">
            <v>GL-002</v>
          </cell>
          <cell r="AW30" t="str">
            <v>Кромка Нестандарт</v>
          </cell>
          <cell r="AX30" t="str">
            <v>Кромка Нестандарт</v>
          </cell>
          <cell r="AY30">
            <v>0</v>
          </cell>
          <cell r="AZ30">
            <v>0</v>
          </cell>
          <cell r="BA30">
            <v>0</v>
          </cell>
          <cell r="BB30"/>
          <cell r="BC30"/>
          <cell r="BD30"/>
          <cell r="BE30"/>
          <cell r="BF30"/>
          <cell r="BG30" t="str">
            <v>РО127638   </v>
          </cell>
          <cell r="BH30"/>
        </row>
        <row r="31">
          <cell r="G31" t="str">
            <v>GL-001U CS ультра білий 20  MDF HС 001U в колір* FD</v>
          </cell>
          <cell r="H31" t="str">
            <v>Фасад Crystaline TopX1801 високоглянцевий GL-001U ультра білий, товщина 20 мм, основа - МДФ, зворотня сторона – високоміцне покриття  HС 001U в колір</v>
          </cell>
          <cell r="I31" t="str">
            <v>CS-GL001U- MDF-HC001U</v>
          </cell>
          <cell r="J31" t="str">
            <v>2.2.1.SE</v>
          </cell>
          <cell r="K31">
            <v>2946</v>
          </cell>
          <cell r="L31" t="str">
            <v>2.2.1.SE-FD</v>
          </cell>
          <cell r="M31">
            <v>7105</v>
          </cell>
          <cell r="N31" t="str">
            <v>Кромка в колір</v>
          </cell>
          <cell r="O31" t="str">
            <v>GL-001</v>
          </cell>
          <cell r="P31">
            <v>0</v>
          </cell>
          <cell r="Q31" t="str">
            <v>GL-001</v>
          </cell>
          <cell r="R31"/>
          <cell r="S31" t="str">
            <v>Кромка Нестандарт</v>
          </cell>
          <cell r="T31">
            <v>0</v>
          </cell>
          <cell r="U31">
            <v>0</v>
          </cell>
          <cell r="V31">
            <v>0</v>
          </cell>
          <cell r="W31"/>
          <cell r="X31"/>
          <cell r="Y31"/>
          <cell r="Z31"/>
          <cell r="AA31" t="str">
            <v>GL-001U</v>
          </cell>
          <cell r="AB31" t="str">
            <v>ультра білий</v>
          </cell>
          <cell r="AC31" t="str">
            <v>GL</v>
          </cell>
          <cell r="AD31">
            <v>32</v>
          </cell>
          <cell r="AE31">
            <v>32</v>
          </cell>
          <cell r="AF31">
            <v>0.84</v>
          </cell>
          <cell r="AG31">
            <v>0.81</v>
          </cell>
          <cell r="AH31">
            <v>0.84</v>
          </cell>
          <cell r="AI31">
            <v>0.81</v>
          </cell>
          <cell r="AJ31"/>
          <cell r="AK31" t="str">
            <v>Crystaline</v>
          </cell>
          <cell r="AL31"/>
          <cell r="AM31"/>
          <cell r="AN31" t="str">
            <v>23x1,0</v>
          </cell>
          <cell r="AO31"/>
          <cell r="AP31"/>
          <cell r="AQ31"/>
          <cell r="AR31" t="str">
            <v>Кромка в колір</v>
          </cell>
          <cell r="AS31" t="str">
            <v>Кромка в колір</v>
          </cell>
          <cell r="AT31" t="str">
            <v>GL-001</v>
          </cell>
          <cell r="AU31">
            <v>0</v>
          </cell>
          <cell r="AV31" t="str">
            <v>GL-001</v>
          </cell>
          <cell r="AW31" t="str">
            <v>Кромка Нестандарт</v>
          </cell>
          <cell r="AX31" t="str">
            <v>Кромка Нестандарт</v>
          </cell>
          <cell r="AY31">
            <v>0</v>
          </cell>
          <cell r="AZ31">
            <v>0</v>
          </cell>
          <cell r="BA31">
            <v>0</v>
          </cell>
          <cell r="BB31"/>
          <cell r="BC31"/>
          <cell r="BD31"/>
          <cell r="BE31"/>
          <cell r="BF31"/>
          <cell r="BG31" t="str">
            <v>РО127639   </v>
          </cell>
          <cell r="BH31"/>
        </row>
        <row r="32">
          <cell r="G32" t="str">
            <v>GL-000U CS біла ніч 20  MDF HС 000U в колір* FD</v>
          </cell>
          <cell r="H32" t="str">
            <v>Фасад Crystaline TopX1802 високоглянцевий GL-000U біла ніч, товщина 20 мм, основа - МДФ, зворотня сторона – високоміцне покриття  HС 000U в колір</v>
          </cell>
          <cell r="I32" t="str">
            <v>CS-GL000U- MDF-HC000U</v>
          </cell>
          <cell r="J32" t="str">
            <v>2.2.1.SE</v>
          </cell>
          <cell r="K32">
            <v>2946</v>
          </cell>
          <cell r="L32" t="str">
            <v>2.2.1.SE-FD</v>
          </cell>
          <cell r="M32">
            <v>7105</v>
          </cell>
          <cell r="N32" t="str">
            <v>Кромка в колір</v>
          </cell>
          <cell r="O32" t="str">
            <v>GL-000</v>
          </cell>
          <cell r="P32">
            <v>0</v>
          </cell>
          <cell r="Q32" t="str">
            <v>GL-000</v>
          </cell>
          <cell r="R32"/>
          <cell r="S32" t="str">
            <v>Кромка Нестандарт</v>
          </cell>
          <cell r="T32">
            <v>0</v>
          </cell>
          <cell r="U32">
            <v>0</v>
          </cell>
          <cell r="V32">
            <v>0</v>
          </cell>
          <cell r="W32"/>
          <cell r="X32"/>
          <cell r="Y32"/>
          <cell r="Z32"/>
          <cell r="AA32" t="str">
            <v>GL-000U</v>
          </cell>
          <cell r="AB32" t="str">
            <v>біла ніч</v>
          </cell>
          <cell r="AC32" t="str">
            <v>GL</v>
          </cell>
          <cell r="AD32">
            <v>32</v>
          </cell>
          <cell r="AE32">
            <v>32</v>
          </cell>
          <cell r="AF32">
            <v>0.84</v>
          </cell>
          <cell r="AG32">
            <v>0.81</v>
          </cell>
          <cell r="AH32">
            <v>0.84</v>
          </cell>
          <cell r="AI32">
            <v>0.81</v>
          </cell>
          <cell r="AJ32"/>
          <cell r="AK32" t="str">
            <v>Crystaline</v>
          </cell>
          <cell r="AL32"/>
          <cell r="AM32"/>
          <cell r="AN32" t="str">
            <v>23x1,0</v>
          </cell>
          <cell r="AO32"/>
          <cell r="AP32"/>
          <cell r="AQ32"/>
          <cell r="AR32" t="str">
            <v>Кромка в колір</v>
          </cell>
          <cell r="AS32" t="str">
            <v>Кромка в колір</v>
          </cell>
          <cell r="AT32" t="str">
            <v>GL-000</v>
          </cell>
          <cell r="AU32">
            <v>0</v>
          </cell>
          <cell r="AV32" t="str">
            <v>GL-000</v>
          </cell>
          <cell r="AW32" t="str">
            <v>Кромка Нестандарт</v>
          </cell>
          <cell r="AX32" t="str">
            <v>Кромка Нестандарт</v>
          </cell>
          <cell r="AY32">
            <v>0</v>
          </cell>
          <cell r="AZ32">
            <v>0</v>
          </cell>
          <cell r="BA32">
            <v>0</v>
          </cell>
          <cell r="BB32"/>
          <cell r="BC32"/>
          <cell r="BD32"/>
          <cell r="BE32"/>
          <cell r="BF32"/>
          <cell r="BG32" t="str">
            <v>РО127640   </v>
          </cell>
          <cell r="BH32"/>
        </row>
        <row r="33">
          <cell r="G33" t="str">
            <v>GL-201U CS жасмин 20  MDF HС 201U в колір* FD</v>
          </cell>
          <cell r="H33" t="str">
            <v>Фасад Crystaline TopX1803 високоглянцевий GL-201U жасмин, товщина 20 мм, основа - МДФ, зворотня сторона – високоміцне покриття  HС 201U в колір</v>
          </cell>
          <cell r="I33" t="str">
            <v>CS-GL201U- MDF-HC201U</v>
          </cell>
          <cell r="J33" t="str">
            <v>2.2.1.SE</v>
          </cell>
          <cell r="K33">
            <v>2946</v>
          </cell>
          <cell r="L33" t="str">
            <v>2.2.1.SE-FD</v>
          </cell>
          <cell r="M33">
            <v>7105</v>
          </cell>
          <cell r="N33" t="str">
            <v>Кромка в колір</v>
          </cell>
          <cell r="O33" t="str">
            <v>GL-201</v>
          </cell>
          <cell r="P33">
            <v>0</v>
          </cell>
          <cell r="Q33" t="str">
            <v>GL-201</v>
          </cell>
          <cell r="R33"/>
          <cell r="S33" t="str">
            <v>Кромка Нестандарт</v>
          </cell>
          <cell r="T33">
            <v>0</v>
          </cell>
          <cell r="U33">
            <v>0</v>
          </cell>
          <cell r="V33">
            <v>0</v>
          </cell>
          <cell r="W33"/>
          <cell r="X33"/>
          <cell r="Y33"/>
          <cell r="Z33"/>
          <cell r="AA33" t="str">
            <v>GL-201U</v>
          </cell>
          <cell r="AB33" t="str">
            <v>жасмин</v>
          </cell>
          <cell r="AC33" t="str">
            <v>GL</v>
          </cell>
          <cell r="AD33">
            <v>32</v>
          </cell>
          <cell r="AE33">
            <v>32</v>
          </cell>
          <cell r="AF33">
            <v>0.84</v>
          </cell>
          <cell r="AG33">
            <v>0.81</v>
          </cell>
          <cell r="AH33">
            <v>0.84</v>
          </cell>
          <cell r="AI33">
            <v>0.81</v>
          </cell>
          <cell r="AJ33"/>
          <cell r="AK33" t="str">
            <v>Crystaline</v>
          </cell>
          <cell r="AL33"/>
          <cell r="AM33"/>
          <cell r="AN33" t="str">
            <v>23x1,0</v>
          </cell>
          <cell r="AO33"/>
          <cell r="AR33" t="str">
            <v>Кромка в колір</v>
          </cell>
          <cell r="AS33" t="str">
            <v>Кромка в колір</v>
          </cell>
          <cell r="AT33" t="str">
            <v>GL-201</v>
          </cell>
          <cell r="AU33">
            <v>0</v>
          </cell>
          <cell r="AV33" t="str">
            <v>GL-201</v>
          </cell>
          <cell r="AW33" t="str">
            <v>Кромка Нестандарт</v>
          </cell>
          <cell r="AX33" t="str">
            <v>Кромка Нестандарт</v>
          </cell>
          <cell r="AY33">
            <v>0</v>
          </cell>
          <cell r="AZ33">
            <v>0</v>
          </cell>
          <cell r="BA33">
            <v>0</v>
          </cell>
          <cell r="BB33"/>
          <cell r="BC33"/>
          <cell r="BD33"/>
          <cell r="BE33"/>
          <cell r="BF33"/>
          <cell r="BG33" t="str">
            <v>РО127641   </v>
          </cell>
        </row>
        <row r="34">
          <cell r="G34" t="str">
            <v>GL-802U CS сірий шовк 20  MDF HС 802U в колір* FD</v>
          </cell>
          <cell r="H34" t="str">
            <v>Фасад Crystaline TopX1804 високоглянцевий GL-802U сірий шовк, товщина 20 мм, основа - МДФ, зворотня сторона – високоміцне покриття  HС 802U в колір</v>
          </cell>
          <cell r="I34" t="str">
            <v>CS-GL802U- MDF-HC802U</v>
          </cell>
          <cell r="J34" t="str">
            <v>2.2.1.SE</v>
          </cell>
          <cell r="K34">
            <v>2946</v>
          </cell>
          <cell r="L34" t="str">
            <v>2.2.1.SE-FD</v>
          </cell>
          <cell r="M34">
            <v>7105</v>
          </cell>
          <cell r="N34" t="str">
            <v>Кромка в колір</v>
          </cell>
          <cell r="O34" t="str">
            <v>GL-802</v>
          </cell>
          <cell r="P34">
            <v>0</v>
          </cell>
          <cell r="Q34" t="str">
            <v>GL-802</v>
          </cell>
          <cell r="R34"/>
          <cell r="S34" t="str">
            <v>Кромка Нестандарт</v>
          </cell>
          <cell r="T34">
            <v>0</v>
          </cell>
          <cell r="U34">
            <v>0</v>
          </cell>
          <cell r="V34">
            <v>0</v>
          </cell>
          <cell r="W34"/>
          <cell r="X34"/>
          <cell r="Y34"/>
          <cell r="Z34"/>
          <cell r="AA34" t="str">
            <v>GL-802U</v>
          </cell>
          <cell r="AB34" t="str">
            <v>сірий шовк</v>
          </cell>
          <cell r="AC34" t="str">
            <v>GL</v>
          </cell>
          <cell r="AD34">
            <v>32</v>
          </cell>
          <cell r="AE34">
            <v>32</v>
          </cell>
          <cell r="AF34">
            <v>0.84</v>
          </cell>
          <cell r="AG34">
            <v>0.81</v>
          </cell>
          <cell r="AH34">
            <v>0.84</v>
          </cell>
          <cell r="AI34">
            <v>0.81</v>
          </cell>
          <cell r="AJ34"/>
          <cell r="AK34" t="str">
            <v>Crystaline</v>
          </cell>
          <cell r="AL34"/>
          <cell r="AM34"/>
          <cell r="AN34" t="str">
            <v>23x1,0</v>
          </cell>
          <cell r="AO34"/>
          <cell r="AR34" t="str">
            <v>Кромка в колір</v>
          </cell>
          <cell r="AS34" t="str">
            <v>Кромка в колір</v>
          </cell>
          <cell r="AT34" t="str">
            <v>GL-802</v>
          </cell>
          <cell r="AU34">
            <v>0</v>
          </cell>
          <cell r="AV34" t="str">
            <v>GL-802</v>
          </cell>
          <cell r="AW34" t="str">
            <v>Кромка Нестандарт</v>
          </cell>
          <cell r="AX34" t="str">
            <v>Кромка Нестандарт</v>
          </cell>
          <cell r="AY34">
            <v>0</v>
          </cell>
          <cell r="AZ34">
            <v>0</v>
          </cell>
          <cell r="BA34">
            <v>0</v>
          </cell>
          <cell r="BB34"/>
          <cell r="BC34"/>
          <cell r="BD34"/>
          <cell r="BE34"/>
          <cell r="BF34"/>
          <cell r="BG34" t="str">
            <v>РО127642   </v>
          </cell>
        </row>
        <row r="35">
          <cell r="G35" t="str">
            <v>GL-807U CS річкова галька 20  MDF HС 807U в колір* FD</v>
          </cell>
          <cell r="H35" t="str">
            <v>Фасад Crystaline TopX1805 високоглянцевий GL-807U річкова галька, товщина 20 мм, основа - МДФ, зворотня сторона – високоміцне покриття  HС 807U в колір</v>
          </cell>
          <cell r="I35" t="str">
            <v>CS-GL807U- MDF-HC807U</v>
          </cell>
          <cell r="J35" t="str">
            <v>2.2.1.SE</v>
          </cell>
          <cell r="K35">
            <v>2946</v>
          </cell>
          <cell r="L35" t="str">
            <v>2.2.1.SE-FD</v>
          </cell>
          <cell r="M35">
            <v>7105</v>
          </cell>
          <cell r="N35" t="str">
            <v>Кромка в колір</v>
          </cell>
          <cell r="O35" t="str">
            <v>GL-807</v>
          </cell>
          <cell r="P35">
            <v>0</v>
          </cell>
          <cell r="Q35" t="str">
            <v>GL-807</v>
          </cell>
          <cell r="R35"/>
          <cell r="S35" t="str">
            <v>Кромка Нестандарт</v>
          </cell>
          <cell r="T35">
            <v>0</v>
          </cell>
          <cell r="U35">
            <v>0</v>
          </cell>
          <cell r="V35">
            <v>0</v>
          </cell>
          <cell r="W35"/>
          <cell r="X35"/>
          <cell r="Y35"/>
          <cell r="Z35"/>
          <cell r="AA35" t="str">
            <v>GL-807U</v>
          </cell>
          <cell r="AB35" t="str">
            <v>річкова галька</v>
          </cell>
          <cell r="AC35" t="str">
            <v>GL</v>
          </cell>
          <cell r="AD35">
            <v>32</v>
          </cell>
          <cell r="AE35">
            <v>32</v>
          </cell>
          <cell r="AF35">
            <v>0.84</v>
          </cell>
          <cell r="AG35">
            <v>0.81</v>
          </cell>
          <cell r="AH35">
            <v>0.84</v>
          </cell>
          <cell r="AI35">
            <v>0.81</v>
          </cell>
          <cell r="AJ35"/>
          <cell r="AK35" t="str">
            <v>Crystaline</v>
          </cell>
          <cell r="AL35"/>
          <cell r="AM35"/>
          <cell r="AN35" t="str">
            <v>23x1,0</v>
          </cell>
          <cell r="AO35"/>
          <cell r="AP35"/>
          <cell r="AQ35"/>
          <cell r="AR35" t="str">
            <v>Кромка в колір</v>
          </cell>
          <cell r="AS35" t="str">
            <v>Кромка в колір</v>
          </cell>
          <cell r="AT35" t="str">
            <v>GL-807</v>
          </cell>
          <cell r="AU35">
            <v>0</v>
          </cell>
          <cell r="AV35" t="str">
            <v>GL-807</v>
          </cell>
          <cell r="AW35" t="str">
            <v>Кромка Нестандарт</v>
          </cell>
          <cell r="AX35" t="str">
            <v>Кромка Нестандарт</v>
          </cell>
          <cell r="AY35">
            <v>0</v>
          </cell>
          <cell r="AZ35">
            <v>0</v>
          </cell>
          <cell r="BA35">
            <v>0</v>
          </cell>
          <cell r="BB35"/>
          <cell r="BC35"/>
          <cell r="BD35"/>
          <cell r="BE35"/>
          <cell r="BF35"/>
          <cell r="BG35" t="str">
            <v>РО127643   </v>
          </cell>
          <cell r="BH35"/>
        </row>
        <row r="36">
          <cell r="G36" t="str">
            <v>GL-808U CS лофт 20  MDF HС 808U в колір* FD</v>
          </cell>
          <cell r="H36" t="str">
            <v>Фасад Crystaline TopX1806 високоглянцевий GL-808U лофт, товщина 20 мм, основа - МДФ, зворотня сторона – високоміцне покриття  HС 808U в колір</v>
          </cell>
          <cell r="I36" t="str">
            <v>CS-GL808U- MDF-HC808U</v>
          </cell>
          <cell r="J36" t="str">
            <v>2.2.1.SE</v>
          </cell>
          <cell r="K36">
            <v>2946</v>
          </cell>
          <cell r="L36" t="str">
            <v>2.2.1.SE-FD</v>
          </cell>
          <cell r="M36">
            <v>7105</v>
          </cell>
          <cell r="N36" t="str">
            <v>Кромка в колір</v>
          </cell>
          <cell r="O36" t="str">
            <v>GL-808</v>
          </cell>
          <cell r="P36">
            <v>0</v>
          </cell>
          <cell r="Q36" t="str">
            <v>GL-808</v>
          </cell>
          <cell r="R36"/>
          <cell r="S36" t="str">
            <v>Кромка Нестандарт</v>
          </cell>
          <cell r="T36">
            <v>0</v>
          </cell>
          <cell r="U36">
            <v>0</v>
          </cell>
          <cell r="V36">
            <v>0</v>
          </cell>
          <cell r="W36"/>
          <cell r="X36"/>
          <cell r="Y36"/>
          <cell r="Z36"/>
          <cell r="AA36" t="str">
            <v>GL-808U</v>
          </cell>
          <cell r="AB36" t="str">
            <v>лофт</v>
          </cell>
          <cell r="AC36" t="str">
            <v>GL</v>
          </cell>
          <cell r="AD36">
            <v>32</v>
          </cell>
          <cell r="AE36">
            <v>32</v>
          </cell>
          <cell r="AF36">
            <v>0.84</v>
          </cell>
          <cell r="AG36">
            <v>0.81</v>
          </cell>
          <cell r="AH36">
            <v>0.84</v>
          </cell>
          <cell r="AI36">
            <v>0.81</v>
          </cell>
          <cell r="AJ36"/>
          <cell r="AK36" t="str">
            <v>Crystaline</v>
          </cell>
          <cell r="AL36"/>
          <cell r="AM36"/>
          <cell r="AN36" t="str">
            <v>23x1,0</v>
          </cell>
          <cell r="AO36"/>
          <cell r="AP36"/>
          <cell r="AQ36"/>
          <cell r="AR36" t="str">
            <v>Кромка в колір</v>
          </cell>
          <cell r="AS36" t="str">
            <v>Кромка в колір</v>
          </cell>
          <cell r="AT36" t="str">
            <v>GL-808</v>
          </cell>
          <cell r="AU36">
            <v>0</v>
          </cell>
          <cell r="AV36" t="str">
            <v>GL-808</v>
          </cell>
          <cell r="AW36" t="str">
            <v>Кромка Нестандарт</v>
          </cell>
          <cell r="AX36" t="str">
            <v>Кромка Нестандарт</v>
          </cell>
          <cell r="AY36">
            <v>0</v>
          </cell>
          <cell r="AZ36">
            <v>0</v>
          </cell>
          <cell r="BA36">
            <v>0</v>
          </cell>
          <cell r="BB36"/>
          <cell r="BC36"/>
          <cell r="BD36"/>
          <cell r="BE36"/>
          <cell r="BF36"/>
          <cell r="BG36" t="str">
            <v>РО127644   </v>
          </cell>
          <cell r="BH36"/>
        </row>
        <row r="37">
          <cell r="G37" t="str">
            <v>GL-402U CS магічна м'ята 20  MDF HС 402U в колір* FD</v>
          </cell>
          <cell r="H37" t="str">
            <v>Фасад Crystaline TopX1807 високоглянцевий GL-402U магічна м'ята, товщина 20 мм, основа - МДФ, зворотня сторона – високоміцне покриття  HС 402U в колір</v>
          </cell>
          <cell r="I37" t="str">
            <v>CS-GL402U- MDF-HC402U</v>
          </cell>
          <cell r="J37" t="str">
            <v>2.2.1.SE</v>
          </cell>
          <cell r="K37">
            <v>2946</v>
          </cell>
          <cell r="L37" t="str">
            <v>2.2.1.SE-FD</v>
          </cell>
          <cell r="M37">
            <v>7105</v>
          </cell>
          <cell r="N37" t="str">
            <v>Кромка в колір</v>
          </cell>
          <cell r="O37" t="str">
            <v>GL-402</v>
          </cell>
          <cell r="P37">
            <v>0</v>
          </cell>
          <cell r="Q37" t="str">
            <v>GL-402</v>
          </cell>
          <cell r="R37"/>
          <cell r="S37" t="str">
            <v>Кромка Нестандарт</v>
          </cell>
          <cell r="T37">
            <v>0</v>
          </cell>
          <cell r="U37">
            <v>0</v>
          </cell>
          <cell r="V37">
            <v>0</v>
          </cell>
          <cell r="W37"/>
          <cell r="X37"/>
          <cell r="Y37"/>
          <cell r="Z37"/>
          <cell r="AA37" t="str">
            <v>GL-402U</v>
          </cell>
          <cell r="AB37" t="str">
            <v>магічна м'ята</v>
          </cell>
          <cell r="AC37" t="str">
            <v>GL</v>
          </cell>
          <cell r="AD37">
            <v>32</v>
          </cell>
          <cell r="AE37">
            <v>32</v>
          </cell>
          <cell r="AF37">
            <v>0.84</v>
          </cell>
          <cell r="AG37">
            <v>0.81</v>
          </cell>
          <cell r="AH37">
            <v>0.84</v>
          </cell>
          <cell r="AI37">
            <v>0.81</v>
          </cell>
          <cell r="AJ37"/>
          <cell r="AK37" t="str">
            <v>Crystaline</v>
          </cell>
          <cell r="AL37"/>
          <cell r="AM37"/>
          <cell r="AN37" t="str">
            <v>23x1,0</v>
          </cell>
          <cell r="AO37"/>
          <cell r="AP37"/>
          <cell r="AQ37"/>
          <cell r="AR37" t="str">
            <v>Кромка в колір</v>
          </cell>
          <cell r="AS37" t="str">
            <v>Кромка в колір</v>
          </cell>
          <cell r="AT37" t="str">
            <v>GL-402</v>
          </cell>
          <cell r="AU37">
            <v>0</v>
          </cell>
          <cell r="AV37" t="str">
            <v>GL-402</v>
          </cell>
          <cell r="AW37" t="str">
            <v>Кромка Нестандарт</v>
          </cell>
          <cell r="AX37" t="str">
            <v>Кромка Нестандарт</v>
          </cell>
          <cell r="AY37">
            <v>0</v>
          </cell>
          <cell r="AZ37">
            <v>0</v>
          </cell>
          <cell r="BA37">
            <v>0</v>
          </cell>
          <cell r="BB37"/>
          <cell r="BC37"/>
          <cell r="BD37"/>
          <cell r="BE37"/>
          <cell r="BF37"/>
          <cell r="BG37" t="str">
            <v>РО127645   </v>
          </cell>
          <cell r="BH37"/>
        </row>
        <row r="38">
          <cell r="G38" t="str">
            <v>MT-002U CS біле сонце 20  MDF HС 002U в колір* FD</v>
          </cell>
          <cell r="H38" t="str">
            <v>Фасад Crystaline TopX1808 глибокий матовий MT-002U біле сонце, товщина 20 мм, основа - МДФ, зворотня сторона – високоміцне покриття  HС 002U в колір</v>
          </cell>
          <cell r="I38" t="str">
            <v>CS-MT002U- MDF-HC002U</v>
          </cell>
          <cell r="J38" t="str">
            <v>2.1.1.SE</v>
          </cell>
          <cell r="K38">
            <v>2946</v>
          </cell>
          <cell r="L38" t="str">
            <v>2.1.1.SE-FD</v>
          </cell>
          <cell r="M38">
            <v>7105</v>
          </cell>
          <cell r="N38" t="str">
            <v>Кромка в колір</v>
          </cell>
          <cell r="O38" t="str">
            <v>MT-002</v>
          </cell>
          <cell r="P38">
            <v>0</v>
          </cell>
          <cell r="Q38" t="str">
            <v>MT-002</v>
          </cell>
          <cell r="R38"/>
          <cell r="S38" t="str">
            <v>Кромка Нестандарт</v>
          </cell>
          <cell r="T38">
            <v>0</v>
          </cell>
          <cell r="U38">
            <v>0</v>
          </cell>
          <cell r="V38">
            <v>0</v>
          </cell>
          <cell r="W38"/>
          <cell r="X38"/>
          <cell r="Y38"/>
          <cell r="Z38"/>
          <cell r="AA38" t="str">
            <v>MT-002U</v>
          </cell>
          <cell r="AB38" t="str">
            <v>біле сонце</v>
          </cell>
          <cell r="AC38" t="str">
            <v>MT</v>
          </cell>
          <cell r="AD38">
            <v>32</v>
          </cell>
          <cell r="AE38">
            <v>32</v>
          </cell>
          <cell r="AF38">
            <v>0.84</v>
          </cell>
          <cell r="AG38">
            <v>0.81</v>
          </cell>
          <cell r="AH38">
            <v>0.47</v>
          </cell>
          <cell r="AI38">
            <v>0.81</v>
          </cell>
          <cell r="AJ38"/>
          <cell r="AK38" t="str">
            <v>Crystaline</v>
          </cell>
          <cell r="AL38"/>
          <cell r="AM38"/>
          <cell r="AN38" t="str">
            <v>23x1,0</v>
          </cell>
          <cell r="AO38"/>
          <cell r="AP38"/>
          <cell r="AQ38"/>
          <cell r="AR38" t="str">
            <v>Кромка в колір</v>
          </cell>
          <cell r="AS38" t="str">
            <v>Кромка в колір</v>
          </cell>
          <cell r="AT38" t="str">
            <v>MT-002</v>
          </cell>
          <cell r="AU38">
            <v>0</v>
          </cell>
          <cell r="AV38" t="str">
            <v>MT-002</v>
          </cell>
          <cell r="AW38" t="str">
            <v>Кромка Нестандарт</v>
          </cell>
          <cell r="AX38" t="str">
            <v>Кромка Нестандарт</v>
          </cell>
          <cell r="AY38">
            <v>0</v>
          </cell>
          <cell r="AZ38">
            <v>0</v>
          </cell>
          <cell r="BA38">
            <v>0</v>
          </cell>
          <cell r="BB38"/>
          <cell r="BC38"/>
          <cell r="BD38"/>
          <cell r="BE38"/>
          <cell r="BF38"/>
          <cell r="BG38" t="str">
            <v>РО127646   </v>
          </cell>
          <cell r="BH38"/>
        </row>
        <row r="39">
          <cell r="G39" t="str">
            <v>MT-001U CS ультра білий 20  MDF HС 001U в колір* FD</v>
          </cell>
          <cell r="H39" t="str">
            <v>Фасад Crystaline TopX1809 глибокий матовий MT-001U ультра білий, товщина 20 мм, основа - МДФ, зворотня сторона – високоміцне покриття  HС 001U в колір</v>
          </cell>
          <cell r="I39" t="str">
            <v>CS-MT001U- MDF-HC001U</v>
          </cell>
          <cell r="J39" t="str">
            <v>2.1.1.SE</v>
          </cell>
          <cell r="K39">
            <v>2946</v>
          </cell>
          <cell r="L39" t="str">
            <v>2.1.1.SE-FD</v>
          </cell>
          <cell r="M39">
            <v>7105</v>
          </cell>
          <cell r="N39" t="str">
            <v>Кромка в колір</v>
          </cell>
          <cell r="O39" t="str">
            <v>MT-001</v>
          </cell>
          <cell r="P39">
            <v>0</v>
          </cell>
          <cell r="Q39" t="str">
            <v>MT-001</v>
          </cell>
          <cell r="R39"/>
          <cell r="S39" t="str">
            <v>Кромка Нестандарт</v>
          </cell>
          <cell r="T39">
            <v>0</v>
          </cell>
          <cell r="U39">
            <v>0</v>
          </cell>
          <cell r="V39">
            <v>0</v>
          </cell>
          <cell r="W39"/>
          <cell r="X39"/>
          <cell r="Y39"/>
          <cell r="Z39"/>
          <cell r="AA39" t="str">
            <v>MT-001U</v>
          </cell>
          <cell r="AB39" t="str">
            <v>ультра білий</v>
          </cell>
          <cell r="AC39" t="str">
            <v>MT</v>
          </cell>
          <cell r="AD39">
            <v>32</v>
          </cell>
          <cell r="AE39">
            <v>32</v>
          </cell>
          <cell r="AF39">
            <v>0.84</v>
          </cell>
          <cell r="AG39">
            <v>0.81</v>
          </cell>
          <cell r="AH39">
            <v>0.47</v>
          </cell>
          <cell r="AI39">
            <v>0.81</v>
          </cell>
          <cell r="AJ39"/>
          <cell r="AK39" t="str">
            <v>Crystaline</v>
          </cell>
          <cell r="AL39"/>
          <cell r="AM39"/>
          <cell r="AN39" t="str">
            <v>23x1,0</v>
          </cell>
          <cell r="AO39"/>
          <cell r="AP39"/>
          <cell r="AQ39"/>
          <cell r="AR39" t="str">
            <v>Кромка в колір</v>
          </cell>
          <cell r="AS39" t="str">
            <v>Кромка в колір</v>
          </cell>
          <cell r="AT39" t="str">
            <v>MT-001</v>
          </cell>
          <cell r="AU39">
            <v>0</v>
          </cell>
          <cell r="AV39" t="str">
            <v>MT-001</v>
          </cell>
          <cell r="AW39" t="str">
            <v>Кромка Нестандарт</v>
          </cell>
          <cell r="AX39" t="str">
            <v>Кромка Нестандарт</v>
          </cell>
          <cell r="AY39">
            <v>0</v>
          </cell>
          <cell r="AZ39">
            <v>0</v>
          </cell>
          <cell r="BA39">
            <v>0</v>
          </cell>
          <cell r="BB39"/>
          <cell r="BC39"/>
          <cell r="BD39"/>
          <cell r="BE39"/>
          <cell r="BF39"/>
          <cell r="BG39" t="str">
            <v>РО127647   </v>
          </cell>
          <cell r="BH39"/>
        </row>
        <row r="40">
          <cell r="G40" t="str">
            <v>MT-000U CS біла ніч 20  MDF HС 000U в колір* FD</v>
          </cell>
          <cell r="H40" t="str">
            <v>Фасад Crystaline TopX1810 глибокий матовий MT-000U біла ніч, товщина 20 мм, основа - МДФ, зворотня сторона – високоміцне покриття  HС 000U в колір</v>
          </cell>
          <cell r="I40" t="str">
            <v>CS-MT000U- MDF-HC000U</v>
          </cell>
          <cell r="J40" t="str">
            <v>2.1.1.SE</v>
          </cell>
          <cell r="K40">
            <v>2946</v>
          </cell>
          <cell r="L40" t="str">
            <v>2.1.1.SE-FD</v>
          </cell>
          <cell r="M40">
            <v>7105</v>
          </cell>
          <cell r="N40" t="str">
            <v>Кромка в колір</v>
          </cell>
          <cell r="O40" t="str">
            <v>MT-000</v>
          </cell>
          <cell r="P40">
            <v>0</v>
          </cell>
          <cell r="Q40" t="str">
            <v>MT-000</v>
          </cell>
          <cell r="R40"/>
          <cell r="S40" t="str">
            <v>Кромка Нестандарт</v>
          </cell>
          <cell r="T40">
            <v>0</v>
          </cell>
          <cell r="U40">
            <v>0</v>
          </cell>
          <cell r="V40">
            <v>0</v>
          </cell>
          <cell r="W40"/>
          <cell r="X40"/>
          <cell r="Y40"/>
          <cell r="Z40"/>
          <cell r="AA40" t="str">
            <v>MT-000U</v>
          </cell>
          <cell r="AB40" t="str">
            <v>біла ніч</v>
          </cell>
          <cell r="AC40" t="str">
            <v>MT</v>
          </cell>
          <cell r="AD40">
            <v>32</v>
          </cell>
          <cell r="AE40">
            <v>32</v>
          </cell>
          <cell r="AF40">
            <v>0.84</v>
          </cell>
          <cell r="AG40">
            <v>0.81</v>
          </cell>
          <cell r="AH40">
            <v>0.47</v>
          </cell>
          <cell r="AI40">
            <v>0.81</v>
          </cell>
          <cell r="AJ40"/>
          <cell r="AK40" t="str">
            <v>Crystaline</v>
          </cell>
          <cell r="AL40"/>
          <cell r="AM40"/>
          <cell r="AN40" t="str">
            <v>23x1,0</v>
          </cell>
          <cell r="AO40"/>
          <cell r="AP40"/>
          <cell r="AQ40"/>
          <cell r="AR40" t="str">
            <v>Кромка в колір</v>
          </cell>
          <cell r="AS40" t="str">
            <v>Кромка в колір</v>
          </cell>
          <cell r="AT40" t="str">
            <v>MT-000</v>
          </cell>
          <cell r="AU40">
            <v>0</v>
          </cell>
          <cell r="AV40" t="str">
            <v>MT-000</v>
          </cell>
          <cell r="AW40" t="str">
            <v>Кромка Нестандарт</v>
          </cell>
          <cell r="AX40" t="str">
            <v>Кромка Нестандарт</v>
          </cell>
          <cell r="AY40">
            <v>0</v>
          </cell>
          <cell r="AZ40">
            <v>0</v>
          </cell>
          <cell r="BA40">
            <v>0</v>
          </cell>
          <cell r="BB40"/>
          <cell r="BC40"/>
          <cell r="BD40"/>
          <cell r="BE40"/>
          <cell r="BF40"/>
          <cell r="BG40" t="str">
            <v>РО127648   </v>
          </cell>
          <cell r="BH40"/>
        </row>
        <row r="41">
          <cell r="G41" t="str">
            <v>MT-201U CS жасмин 20  MDF HС 201U в колір* FD</v>
          </cell>
          <cell r="H41" t="str">
            <v>Фасад Crystaline TopX1811 глибокий матовий MT-201U жасмин, товщина 20 мм, основа - МДФ, зворотня сторона – високоміцне покриття  HС 201U в колір</v>
          </cell>
          <cell r="I41" t="str">
            <v>CS-MT201U- MDF-HC201U</v>
          </cell>
          <cell r="J41" t="str">
            <v>2.1.1.SE</v>
          </cell>
          <cell r="K41">
            <v>2946</v>
          </cell>
          <cell r="L41" t="str">
            <v>2.1.1.SE-FD</v>
          </cell>
          <cell r="M41">
            <v>7105</v>
          </cell>
          <cell r="N41" t="str">
            <v>Кромка в колір</v>
          </cell>
          <cell r="O41" t="str">
            <v>MT-201</v>
          </cell>
          <cell r="P41">
            <v>0</v>
          </cell>
          <cell r="Q41" t="str">
            <v>MT-201</v>
          </cell>
          <cell r="R41"/>
          <cell r="S41" t="str">
            <v>Кромка Нестандарт</v>
          </cell>
          <cell r="T41">
            <v>0</v>
          </cell>
          <cell r="U41">
            <v>0</v>
          </cell>
          <cell r="V41">
            <v>0</v>
          </cell>
          <cell r="W41"/>
          <cell r="X41"/>
          <cell r="Y41"/>
          <cell r="Z41"/>
          <cell r="AA41" t="str">
            <v>MT-201U</v>
          </cell>
          <cell r="AB41" t="str">
            <v>жасмин</v>
          </cell>
          <cell r="AC41" t="str">
            <v>MT</v>
          </cell>
          <cell r="AD41">
            <v>32</v>
          </cell>
          <cell r="AE41">
            <v>32</v>
          </cell>
          <cell r="AF41">
            <v>0.84</v>
          </cell>
          <cell r="AG41">
            <v>0.81</v>
          </cell>
          <cell r="AH41">
            <v>0.47</v>
          </cell>
          <cell r="AI41">
            <v>0.81</v>
          </cell>
          <cell r="AJ41"/>
          <cell r="AK41" t="str">
            <v>Crystaline</v>
          </cell>
          <cell r="AL41"/>
          <cell r="AM41"/>
          <cell r="AN41" t="str">
            <v>23x1,0</v>
          </cell>
          <cell r="AO41"/>
          <cell r="AR41" t="str">
            <v>Кромка в колір</v>
          </cell>
          <cell r="AS41" t="str">
            <v>Кромка в колір</v>
          </cell>
          <cell r="AT41" t="str">
            <v>MT-201</v>
          </cell>
          <cell r="AU41">
            <v>0</v>
          </cell>
          <cell r="AV41" t="str">
            <v>MT-201</v>
          </cell>
          <cell r="AW41" t="str">
            <v>Кромка Нестандарт</v>
          </cell>
          <cell r="AX41" t="str">
            <v>Кромка Нестандарт</v>
          </cell>
          <cell r="AY41">
            <v>0</v>
          </cell>
          <cell r="AZ41">
            <v>0</v>
          </cell>
          <cell r="BA41">
            <v>0</v>
          </cell>
          <cell r="BB41"/>
          <cell r="BC41"/>
          <cell r="BD41"/>
          <cell r="BE41"/>
          <cell r="BF41"/>
          <cell r="BG41" t="str">
            <v>РО127649   </v>
          </cell>
        </row>
        <row r="42">
          <cell r="G42" t="str">
            <v>MT-802U CS сірий шовк 20  MDF HС 802U в колір* FD</v>
          </cell>
          <cell r="H42" t="str">
            <v>Фасад Crystaline TopX1812 глибокий матовий MT-802U сірий шовк, товщина 20 мм, основа - МДФ, зворотня сторона – високоміцне покриття  HС 802U в колір</v>
          </cell>
          <cell r="I42" t="str">
            <v>CS-MT802U- MDF-HC802U</v>
          </cell>
          <cell r="J42" t="str">
            <v>2.1.1.SE</v>
          </cell>
          <cell r="K42">
            <v>2946</v>
          </cell>
          <cell r="L42" t="str">
            <v>2.1.1.SE-FD</v>
          </cell>
          <cell r="M42">
            <v>7105</v>
          </cell>
          <cell r="N42" t="str">
            <v>Кромка в колір</v>
          </cell>
          <cell r="O42" t="str">
            <v>MT-802</v>
          </cell>
          <cell r="P42">
            <v>0</v>
          </cell>
          <cell r="Q42" t="str">
            <v>MT-802</v>
          </cell>
          <cell r="R42"/>
          <cell r="S42" t="str">
            <v>Кромка Нестандарт</v>
          </cell>
          <cell r="T42">
            <v>0</v>
          </cell>
          <cell r="U42">
            <v>0</v>
          </cell>
          <cell r="V42">
            <v>0</v>
          </cell>
          <cell r="W42"/>
          <cell r="X42"/>
          <cell r="Y42"/>
          <cell r="Z42"/>
          <cell r="AA42" t="str">
            <v>MT-802U</v>
          </cell>
          <cell r="AB42" t="str">
            <v>сірий шовк</v>
          </cell>
          <cell r="AC42" t="str">
            <v>MT</v>
          </cell>
          <cell r="AD42">
            <v>32</v>
          </cell>
          <cell r="AE42">
            <v>32</v>
          </cell>
          <cell r="AF42">
            <v>0.84</v>
          </cell>
          <cell r="AG42">
            <v>0.81</v>
          </cell>
          <cell r="AH42">
            <v>0.47</v>
          </cell>
          <cell r="AI42">
            <v>0.81</v>
          </cell>
          <cell r="AJ42"/>
          <cell r="AK42" t="str">
            <v>Crystaline</v>
          </cell>
          <cell r="AL42"/>
          <cell r="AM42"/>
          <cell r="AN42" t="str">
            <v>23x1,0</v>
          </cell>
          <cell r="AO42"/>
          <cell r="AR42" t="str">
            <v>Кромка в колір</v>
          </cell>
          <cell r="AS42" t="str">
            <v>Кромка в колір</v>
          </cell>
          <cell r="AT42" t="str">
            <v>MT-802</v>
          </cell>
          <cell r="AU42">
            <v>0</v>
          </cell>
          <cell r="AV42" t="str">
            <v>MT-802</v>
          </cell>
          <cell r="AW42" t="str">
            <v>Кромка Нестандарт</v>
          </cell>
          <cell r="AX42" t="str">
            <v>Кромка Нестандарт</v>
          </cell>
          <cell r="AY42">
            <v>0</v>
          </cell>
          <cell r="AZ42">
            <v>0</v>
          </cell>
          <cell r="BA42">
            <v>0</v>
          </cell>
          <cell r="BB42"/>
          <cell r="BC42"/>
          <cell r="BD42"/>
          <cell r="BE42"/>
          <cell r="BF42"/>
          <cell r="BG42" t="str">
            <v>РО127650   </v>
          </cell>
        </row>
        <row r="43">
          <cell r="G43" t="str">
            <v>MT-807U CS річкова галька 20  MDF HС 807U в колір* FD</v>
          </cell>
          <cell r="H43" t="str">
            <v>Фасад Crystaline TopX1813 глибокий матовий MT-807U річкова галька, товщина 20 мм, основа - МДФ, зворотня сторона – високоміцне покриття  HС 807U в колір</v>
          </cell>
          <cell r="I43" t="str">
            <v>CS-MT807U- MDF-HC807U</v>
          </cell>
          <cell r="J43" t="str">
            <v>2.1.1.SE</v>
          </cell>
          <cell r="K43">
            <v>2946</v>
          </cell>
          <cell r="L43" t="str">
            <v>2.1.1.SE-FD</v>
          </cell>
          <cell r="M43">
            <v>7105</v>
          </cell>
          <cell r="N43" t="str">
            <v>Кромка в колір</v>
          </cell>
          <cell r="O43" t="str">
            <v>MT-807</v>
          </cell>
          <cell r="P43">
            <v>0</v>
          </cell>
          <cell r="Q43" t="str">
            <v>MT-807</v>
          </cell>
          <cell r="R43"/>
          <cell r="S43" t="str">
            <v>Кромка Нестандарт</v>
          </cell>
          <cell r="T43">
            <v>0</v>
          </cell>
          <cell r="U43">
            <v>0</v>
          </cell>
          <cell r="V43">
            <v>0</v>
          </cell>
          <cell r="W43"/>
          <cell r="X43"/>
          <cell r="Y43"/>
          <cell r="Z43"/>
          <cell r="AA43" t="str">
            <v>MT-807U</v>
          </cell>
          <cell r="AB43" t="str">
            <v>річкова галька</v>
          </cell>
          <cell r="AC43" t="str">
            <v>MT</v>
          </cell>
          <cell r="AD43">
            <v>32</v>
          </cell>
          <cell r="AE43">
            <v>32</v>
          </cell>
          <cell r="AF43">
            <v>0.84</v>
          </cell>
          <cell r="AG43">
            <v>0.81</v>
          </cell>
          <cell r="AH43">
            <v>0.47</v>
          </cell>
          <cell r="AI43">
            <v>0.81</v>
          </cell>
          <cell r="AJ43"/>
          <cell r="AK43" t="str">
            <v>Crystaline</v>
          </cell>
          <cell r="AL43"/>
          <cell r="AM43"/>
          <cell r="AN43" t="str">
            <v>23x1,0</v>
          </cell>
          <cell r="AO43"/>
          <cell r="AR43" t="str">
            <v>Кромка в колір</v>
          </cell>
          <cell r="AS43" t="str">
            <v>Кромка в колір</v>
          </cell>
          <cell r="AT43" t="str">
            <v>MT-807</v>
          </cell>
          <cell r="AU43">
            <v>0</v>
          </cell>
          <cell r="AV43" t="str">
            <v>MT-807</v>
          </cell>
          <cell r="AW43" t="str">
            <v>Кромка Нестандарт</v>
          </cell>
          <cell r="AX43" t="str">
            <v>Кромка Нестандарт</v>
          </cell>
          <cell r="AY43">
            <v>0</v>
          </cell>
          <cell r="AZ43">
            <v>0</v>
          </cell>
          <cell r="BA43">
            <v>0</v>
          </cell>
          <cell r="BB43"/>
          <cell r="BC43"/>
          <cell r="BD43"/>
          <cell r="BE43"/>
          <cell r="BF43"/>
          <cell r="BG43" t="str">
            <v>РО127651   </v>
          </cell>
        </row>
        <row r="44">
          <cell r="G44" t="str">
            <v>MT-808U CS лофт 20  MDF HС 808U в колір* FD</v>
          </cell>
          <cell r="H44" t="str">
            <v>Фасад Crystaline TopX1814 глибокий матовий MT-808U лофт, товщина 20 мм, основа - МДФ, зворотня сторона – високоміцне покриття  HС 808U в колір</v>
          </cell>
          <cell r="I44" t="str">
            <v>CS-MT808U- MDF-HC808U</v>
          </cell>
          <cell r="J44" t="str">
            <v>2.1.1.SE</v>
          </cell>
          <cell r="K44">
            <v>2946</v>
          </cell>
          <cell r="L44" t="str">
            <v>2.1.1.SE-FD</v>
          </cell>
          <cell r="M44">
            <v>7105</v>
          </cell>
          <cell r="N44" t="str">
            <v>Кромка в колір</v>
          </cell>
          <cell r="O44" t="str">
            <v>MT-808</v>
          </cell>
          <cell r="P44">
            <v>0</v>
          </cell>
          <cell r="Q44" t="str">
            <v>MT-808</v>
          </cell>
          <cell r="R44"/>
          <cell r="S44" t="str">
            <v>Кромка Нестандарт</v>
          </cell>
          <cell r="T44">
            <v>0</v>
          </cell>
          <cell r="U44">
            <v>0</v>
          </cell>
          <cell r="V44">
            <v>0</v>
          </cell>
          <cell r="W44"/>
          <cell r="X44"/>
          <cell r="Y44"/>
          <cell r="Z44"/>
          <cell r="AA44" t="str">
            <v>MT-808U</v>
          </cell>
          <cell r="AB44" t="str">
            <v>лофт</v>
          </cell>
          <cell r="AC44" t="str">
            <v>MT</v>
          </cell>
          <cell r="AD44">
            <v>32</v>
          </cell>
          <cell r="AE44">
            <v>32</v>
          </cell>
          <cell r="AF44">
            <v>0.84</v>
          </cell>
          <cell r="AG44">
            <v>0.81</v>
          </cell>
          <cell r="AH44">
            <v>0.47</v>
          </cell>
          <cell r="AI44">
            <v>0.81</v>
          </cell>
          <cell r="AJ44"/>
          <cell r="AK44" t="str">
            <v>Crystaline</v>
          </cell>
          <cell r="AL44"/>
          <cell r="AM44"/>
          <cell r="AN44" t="str">
            <v>23x1,0</v>
          </cell>
          <cell r="AO44"/>
          <cell r="AP44"/>
          <cell r="AQ44"/>
          <cell r="AR44" t="str">
            <v>Кромка в колір</v>
          </cell>
          <cell r="AS44" t="str">
            <v>Кромка в колір</v>
          </cell>
          <cell r="AT44" t="str">
            <v>MT-808</v>
          </cell>
          <cell r="AU44">
            <v>0</v>
          </cell>
          <cell r="AV44" t="str">
            <v>MT-808</v>
          </cell>
          <cell r="AW44" t="str">
            <v>Кромка Нестандарт</v>
          </cell>
          <cell r="AX44" t="str">
            <v>Кромка Нестандарт</v>
          </cell>
          <cell r="AY44">
            <v>0</v>
          </cell>
          <cell r="AZ44">
            <v>0</v>
          </cell>
          <cell r="BA44">
            <v>0</v>
          </cell>
          <cell r="BB44"/>
          <cell r="BC44"/>
          <cell r="BD44"/>
          <cell r="BE44"/>
          <cell r="BF44"/>
          <cell r="BG44" t="str">
            <v>РО127652   </v>
          </cell>
          <cell r="BH44"/>
        </row>
        <row r="45">
          <cell r="G45" t="str">
            <v>MT-402U CS магічна м'ята 20  MDF HС 402U в колір* FD</v>
          </cell>
          <cell r="H45" t="str">
            <v>Фасад Crystaline TopX1815 глибокий матовий MT-402U магічна м'ята, товщина 20 мм, основа - МДФ, зворотня сторона – високоміцне покриття  HС 402U в колір</v>
          </cell>
          <cell r="I45" t="str">
            <v>CS-MT402U- MDF-HC402U</v>
          </cell>
          <cell r="J45" t="str">
            <v>2.1.1.SE</v>
          </cell>
          <cell r="K45">
            <v>2946</v>
          </cell>
          <cell r="L45" t="str">
            <v>2.1.1.SE-FD</v>
          </cell>
          <cell r="M45">
            <v>7105</v>
          </cell>
          <cell r="N45" t="str">
            <v>Кромка в колір</v>
          </cell>
          <cell r="O45" t="str">
            <v>MT-402</v>
          </cell>
          <cell r="P45">
            <v>0</v>
          </cell>
          <cell r="Q45" t="str">
            <v>MT-402</v>
          </cell>
          <cell r="R45"/>
          <cell r="S45" t="str">
            <v>Кромка Нестандарт</v>
          </cell>
          <cell r="T45">
            <v>0</v>
          </cell>
          <cell r="U45">
            <v>0</v>
          </cell>
          <cell r="V45">
            <v>0</v>
          </cell>
          <cell r="W45"/>
          <cell r="X45"/>
          <cell r="Y45"/>
          <cell r="Z45"/>
          <cell r="AA45" t="str">
            <v>MT-402U</v>
          </cell>
          <cell r="AB45" t="str">
            <v>магічна м'ята</v>
          </cell>
          <cell r="AC45" t="str">
            <v>MT</v>
          </cell>
          <cell r="AD45">
            <v>32</v>
          </cell>
          <cell r="AE45">
            <v>32</v>
          </cell>
          <cell r="AF45">
            <v>0.84</v>
          </cell>
          <cell r="AG45">
            <v>0.81</v>
          </cell>
          <cell r="AH45">
            <v>0.47</v>
          </cell>
          <cell r="AI45">
            <v>0.81</v>
          </cell>
          <cell r="AJ45"/>
          <cell r="AK45" t="str">
            <v>Crystaline</v>
          </cell>
          <cell r="AL45"/>
          <cell r="AM45"/>
          <cell r="AN45" t="str">
            <v>23x1</v>
          </cell>
          <cell r="AO45"/>
          <cell r="AP45"/>
          <cell r="AQ45"/>
          <cell r="AR45" t="str">
            <v>Кромка в колір</v>
          </cell>
          <cell r="AS45" t="str">
            <v>Кромка в колір</v>
          </cell>
          <cell r="AT45" t="str">
            <v>MT-402</v>
          </cell>
          <cell r="AU45">
            <v>0</v>
          </cell>
          <cell r="AV45" t="str">
            <v>MT-402</v>
          </cell>
          <cell r="AW45" t="str">
            <v>Кромка Нестандарт</v>
          </cell>
          <cell r="AX45" t="str">
            <v>Кромка Нестандарт</v>
          </cell>
          <cell r="AY45">
            <v>0</v>
          </cell>
          <cell r="AZ45">
            <v>0</v>
          </cell>
          <cell r="BA45">
            <v>0</v>
          </cell>
          <cell r="BB45"/>
          <cell r="BC45"/>
          <cell r="BD45"/>
          <cell r="BE45"/>
          <cell r="BF45"/>
          <cell r="BG45" t="str">
            <v>РО127653   </v>
          </cell>
          <cell r="BH45"/>
        </row>
        <row r="46">
          <cell r="G46" t="str">
            <v>GL-301U AS камяна троянда 18,4 MDF HS 000U білий *FD</v>
          </cell>
          <cell r="H46" t="str">
            <v>Фасад Акрил TopX1800 високоглянцевий GL-301U кам'яна троянда, товщина 18,4 мм, основа - МДФ, зворотня сторона – високоміцне покриття  HS 000U біле</v>
          </cell>
          <cell r="I46" t="str">
            <v>AS-GL301U- MDF-HS000U</v>
          </cell>
          <cell r="J46" t="str">
            <v>1.2.1.SE</v>
          </cell>
          <cell r="K46">
            <v>1338</v>
          </cell>
          <cell r="L46" t="str">
            <v>1.2.1.SE-FD</v>
          </cell>
          <cell r="M46">
            <v>4414</v>
          </cell>
          <cell r="N46" t="str">
            <v>Кромка в колір</v>
          </cell>
          <cell r="O46" t="str">
            <v>GL-301</v>
          </cell>
          <cell r="P46">
            <v>0</v>
          </cell>
          <cell r="Q46" t="str">
            <v>GL-301</v>
          </cell>
          <cell r="R46"/>
          <cell r="S46" t="str">
            <v>Кромка Нестандарт</v>
          </cell>
          <cell r="T46">
            <v>0</v>
          </cell>
          <cell r="U46">
            <v>0</v>
          </cell>
          <cell r="V46">
            <v>0</v>
          </cell>
          <cell r="W46"/>
          <cell r="X46"/>
          <cell r="Y46"/>
          <cell r="Z46"/>
          <cell r="AA46" t="str">
            <v>GL-301U</v>
          </cell>
          <cell r="AB46" t="str">
            <v>кам'яна троянда (Б)</v>
          </cell>
          <cell r="AC46" t="str">
            <v>GL</v>
          </cell>
          <cell r="AD46"/>
          <cell r="AE46"/>
          <cell r="AF46"/>
          <cell r="AG46"/>
          <cell r="AH46"/>
          <cell r="AI46"/>
          <cell r="AJ46"/>
          <cell r="AK46" t="str">
            <v>Acryl</v>
          </cell>
          <cell r="AL46"/>
          <cell r="AM46"/>
          <cell r="AN46" t="str">
            <v>23x1,0</v>
          </cell>
          <cell r="AO46"/>
          <cell r="AP46"/>
          <cell r="AQ46"/>
          <cell r="AR46" t="str">
            <v>Кромка в колір</v>
          </cell>
          <cell r="AS46" t="str">
            <v>Кромка в колір</v>
          </cell>
          <cell r="AT46" t="str">
            <v>GL-301</v>
          </cell>
          <cell r="AU46">
            <v>0</v>
          </cell>
          <cell r="AV46" t="str">
            <v>GL-301</v>
          </cell>
          <cell r="AW46" t="str">
            <v>Кромка Нестандарт</v>
          </cell>
          <cell r="AX46" t="str">
            <v>Кромка Нестандарт</v>
          </cell>
          <cell r="AY46">
            <v>0</v>
          </cell>
          <cell r="AZ46">
            <v>0</v>
          </cell>
          <cell r="BA46">
            <v>0</v>
          </cell>
          <cell r="BB46"/>
          <cell r="BC46"/>
          <cell r="BD46"/>
          <cell r="BE46"/>
          <cell r="BF46"/>
          <cell r="BG46" t="str">
            <v>РО128665   </v>
          </cell>
          <cell r="BH46"/>
        </row>
        <row r="47">
          <cell r="G47" t="str">
            <v>GL-302U AS сапфір 18,4 MDF HS 000U білий *FD</v>
          </cell>
          <cell r="H47" t="str">
            <v>Фасад Акрил TopX1800 високоглянцевий GL-302U сапфір, товщина 18,4 мм, основа - МДФ, зворотня сторона – високоміцне покриття  HS 000U біле</v>
          </cell>
          <cell r="I47" t="str">
            <v>AS-GL302U- MDF-HS000U</v>
          </cell>
          <cell r="J47" t="str">
            <v>1.2.1.SE</v>
          </cell>
          <cell r="K47">
            <v>1338</v>
          </cell>
          <cell r="L47" t="str">
            <v>1.2.1.SE-FD</v>
          </cell>
          <cell r="M47">
            <v>4531</v>
          </cell>
          <cell r="N47" t="str">
            <v>Кромка в колір</v>
          </cell>
          <cell r="O47" t="str">
            <v>GL-302</v>
          </cell>
          <cell r="P47">
            <v>0</v>
          </cell>
          <cell r="Q47" t="str">
            <v>GL-302</v>
          </cell>
          <cell r="R47"/>
          <cell r="S47" t="str">
            <v>Кромка Нестандарт</v>
          </cell>
          <cell r="T47">
            <v>0</v>
          </cell>
          <cell r="U47">
            <v>0</v>
          </cell>
          <cell r="V47">
            <v>0</v>
          </cell>
          <cell r="W47"/>
          <cell r="X47"/>
          <cell r="Y47"/>
          <cell r="Z47"/>
          <cell r="AA47" t="str">
            <v>GL-302U</v>
          </cell>
          <cell r="AB47" t="str">
            <v>сапфір (Б)</v>
          </cell>
          <cell r="AC47" t="str">
            <v>GL</v>
          </cell>
          <cell r="AD47"/>
          <cell r="AE47"/>
          <cell r="AF47"/>
          <cell r="AG47"/>
          <cell r="AH47"/>
          <cell r="AI47"/>
          <cell r="AJ47"/>
          <cell r="AK47" t="str">
            <v>Acryl</v>
          </cell>
          <cell r="AL47"/>
          <cell r="AM47"/>
          <cell r="AN47"/>
          <cell r="AO47"/>
          <cell r="AP47"/>
          <cell r="AQ47"/>
          <cell r="AR47" t="str">
            <v>Кромка в колір</v>
          </cell>
          <cell r="AS47" t="str">
            <v>Кромка в колір</v>
          </cell>
          <cell r="AT47" t="str">
            <v>GL-302</v>
          </cell>
          <cell r="AU47">
            <v>0</v>
          </cell>
          <cell r="AV47" t="str">
            <v>GL-302</v>
          </cell>
          <cell r="AW47" t="str">
            <v>Кромка Нестандарт</v>
          </cell>
          <cell r="AX47" t="str">
            <v>Кромка Нестандарт</v>
          </cell>
          <cell r="AY47">
            <v>0</v>
          </cell>
          <cell r="AZ47">
            <v>0</v>
          </cell>
          <cell r="BA47">
            <v>0</v>
          </cell>
          <cell r="BB47"/>
          <cell r="BC47"/>
          <cell r="BD47"/>
          <cell r="BE47"/>
          <cell r="BF47"/>
          <cell r="BG47" t="str">
            <v>РО154628   </v>
          </cell>
          <cell r="BH47"/>
        </row>
        <row r="48">
          <cell r="G48" t="str">
            <v>GL-403U AS небесний оксамит 18,4 MDF HS 000U білий *FD</v>
          </cell>
          <cell r="H48" t="str">
            <v>Фасад Акрил TopX1800 високоглянцевий GL-403U небесний оксамит, товщина 18,4 мм, основа - МДФ, зворотня сторона – високоміцне покриття  HS 000U біле</v>
          </cell>
          <cell r="I48" t="str">
            <v>AS-GL403U- MDF-HS000U</v>
          </cell>
          <cell r="J48" t="str">
            <v>1.2.1.SE</v>
          </cell>
          <cell r="K48">
            <v>1338</v>
          </cell>
          <cell r="L48" t="str">
            <v>1.2.1.SE-FD</v>
          </cell>
          <cell r="M48">
            <v>4414</v>
          </cell>
          <cell r="N48" t="str">
            <v>Кромка в колір</v>
          </cell>
          <cell r="O48" t="str">
            <v>GL-403</v>
          </cell>
          <cell r="P48">
            <v>0</v>
          </cell>
          <cell r="Q48" t="str">
            <v>GL-403</v>
          </cell>
          <cell r="R48"/>
          <cell r="S48" t="str">
            <v>Кромка Нестандарт</v>
          </cell>
          <cell r="T48">
            <v>0</v>
          </cell>
          <cell r="U48">
            <v>0</v>
          </cell>
          <cell r="V48">
            <v>0</v>
          </cell>
          <cell r="W48"/>
          <cell r="X48"/>
          <cell r="Y48"/>
          <cell r="Z48"/>
          <cell r="AA48" t="str">
            <v>GL-403U</v>
          </cell>
          <cell r="AB48" t="str">
            <v>небесний оксамит (Б)</v>
          </cell>
          <cell r="AC48" t="str">
            <v>GL</v>
          </cell>
          <cell r="AD48"/>
          <cell r="AE48"/>
          <cell r="AF48"/>
          <cell r="AG48"/>
          <cell r="AH48"/>
          <cell r="AI48"/>
          <cell r="AJ48"/>
          <cell r="AK48" t="str">
            <v>Acryl</v>
          </cell>
          <cell r="AL48"/>
          <cell r="AM48"/>
          <cell r="AN48" t="str">
            <v>23x1,0</v>
          </cell>
          <cell r="AO48"/>
          <cell r="AP48"/>
          <cell r="AQ48"/>
          <cell r="AR48" t="str">
            <v>Кромка в колір</v>
          </cell>
          <cell r="AS48" t="str">
            <v>Кромка в колір</v>
          </cell>
          <cell r="AT48" t="str">
            <v>GL-403</v>
          </cell>
          <cell r="AU48">
            <v>0</v>
          </cell>
          <cell r="AV48" t="str">
            <v>GL-403</v>
          </cell>
          <cell r="AW48" t="str">
            <v>Кромка Нестандарт</v>
          </cell>
          <cell r="AX48" t="str">
            <v>Кромка Нестандарт</v>
          </cell>
          <cell r="AY48">
            <v>0</v>
          </cell>
          <cell r="AZ48">
            <v>0</v>
          </cell>
          <cell r="BA48">
            <v>0</v>
          </cell>
          <cell r="BB48"/>
          <cell r="BC48"/>
          <cell r="BD48"/>
          <cell r="BE48"/>
          <cell r="BF48"/>
          <cell r="BG48" t="str">
            <v>РО128666   </v>
          </cell>
          <cell r="BH48"/>
        </row>
        <row r="49">
          <cell r="G49" t="str">
            <v>MM-203U AS бронза 18,4 MDF HS 000U білий *FD</v>
          </cell>
          <cell r="H49" t="str">
            <v>Фасад Акрил TopX1800 високоглянцевий металік MM-203U бронза, товщина 18,4 мм, основа - МДФ, зворотня сторона – високоміцне покриття  HS 000U біле</v>
          </cell>
          <cell r="I49" t="str">
            <v>AS-MM203U- MDF-HS000U</v>
          </cell>
          <cell r="J49" t="str">
            <v>1.3.1.SE</v>
          </cell>
          <cell r="K49">
            <v>1488</v>
          </cell>
          <cell r="L49" t="str">
            <v>1.3.1.SE-FD</v>
          </cell>
          <cell r="M49">
            <v>4931</v>
          </cell>
          <cell r="N49" t="str">
            <v>Кромка в колір</v>
          </cell>
          <cell r="O49" t="str">
            <v>MM-203</v>
          </cell>
          <cell r="P49">
            <v>0</v>
          </cell>
          <cell r="Q49" t="str">
            <v>MM-203</v>
          </cell>
          <cell r="R49"/>
          <cell r="S49" t="str">
            <v>Кромка Нестандарт</v>
          </cell>
          <cell r="T49">
            <v>0</v>
          </cell>
          <cell r="U49">
            <v>0</v>
          </cell>
          <cell r="V49">
            <v>0</v>
          </cell>
          <cell r="W49"/>
          <cell r="X49"/>
          <cell r="Y49"/>
          <cell r="Z49"/>
          <cell r="AA49" t="str">
            <v>MM-203U</v>
          </cell>
          <cell r="AB49" t="str">
            <v>бронза (Б)</v>
          </cell>
          <cell r="AC49" t="str">
            <v>MM</v>
          </cell>
          <cell r="AD49"/>
          <cell r="AE49"/>
          <cell r="AF49"/>
          <cell r="AG49"/>
          <cell r="AH49"/>
          <cell r="AI49"/>
          <cell r="AJ49"/>
          <cell r="AK49" t="str">
            <v>Acryl</v>
          </cell>
          <cell r="AL49"/>
          <cell r="AM49"/>
          <cell r="AN49"/>
          <cell r="AO49"/>
          <cell r="AP49"/>
          <cell r="AQ49"/>
          <cell r="AR49" t="str">
            <v>Кромка в колір</v>
          </cell>
          <cell r="AS49" t="str">
            <v>Кромка в колір</v>
          </cell>
          <cell r="AT49" t="str">
            <v>MM-203</v>
          </cell>
          <cell r="AU49">
            <v>0</v>
          </cell>
          <cell r="AV49" t="str">
            <v>MM-203</v>
          </cell>
          <cell r="AW49" t="str">
            <v>Кромка Нестандарт</v>
          </cell>
          <cell r="AX49" t="str">
            <v>Кромка Нестандарт</v>
          </cell>
          <cell r="AY49">
            <v>0</v>
          </cell>
          <cell r="AZ49">
            <v>0</v>
          </cell>
          <cell r="BA49">
            <v>0</v>
          </cell>
          <cell r="BB49"/>
          <cell r="BC49"/>
          <cell r="BD49"/>
          <cell r="BE49"/>
          <cell r="BF49"/>
          <cell r="BG49" t="str">
            <v>РО128667   </v>
          </cell>
          <cell r="BH49"/>
        </row>
        <row r="50">
          <cell r="G50" t="str">
            <v>MM-806U AS чорна перлина 18,4 MDF HS 000U білий *FD</v>
          </cell>
          <cell r="H50" t="str">
            <v>Фасад Акрил TopX1800 глибокий матовий металік MM-806U чорна перлина, товщина 18,4 мм, основа - МДФ, зворотня сторона – високоміцне покриття  HS 000U біле</v>
          </cell>
          <cell r="I50" t="str">
            <v>AS-MM806U- MDF-HS000U</v>
          </cell>
          <cell r="J50" t="str">
            <v>1.3.1.SE</v>
          </cell>
          <cell r="K50">
            <v>1488</v>
          </cell>
          <cell r="L50" t="str">
            <v>1.3.1.SE-FD</v>
          </cell>
          <cell r="M50">
            <v>4931</v>
          </cell>
          <cell r="N50" t="str">
            <v>Кромка в колір</v>
          </cell>
          <cell r="O50" t="str">
            <v>MM-806</v>
          </cell>
          <cell r="P50">
            <v>0</v>
          </cell>
          <cell r="Q50" t="str">
            <v>MM-806</v>
          </cell>
          <cell r="R50"/>
          <cell r="S50" t="str">
            <v>Кромка Нестандарт</v>
          </cell>
          <cell r="T50">
            <v>0</v>
          </cell>
          <cell r="U50">
            <v>0</v>
          </cell>
          <cell r="V50">
            <v>0</v>
          </cell>
          <cell r="W50"/>
          <cell r="X50"/>
          <cell r="Y50"/>
          <cell r="Z50"/>
          <cell r="AA50" t="str">
            <v>MM-806U</v>
          </cell>
          <cell r="AB50" t="str">
            <v>чорна перлина (Б)</v>
          </cell>
          <cell r="AC50" t="str">
            <v>MM</v>
          </cell>
          <cell r="AD50"/>
          <cell r="AE50"/>
          <cell r="AF50"/>
          <cell r="AG50"/>
          <cell r="AH50"/>
          <cell r="AI50"/>
          <cell r="AJ50"/>
          <cell r="AK50" t="str">
            <v>Acryl</v>
          </cell>
          <cell r="AL50"/>
          <cell r="AM50"/>
          <cell r="AN50" t="str">
            <v>23x1,0</v>
          </cell>
          <cell r="AO50"/>
          <cell r="AP50"/>
          <cell r="AQ50"/>
          <cell r="AR50" t="str">
            <v>Кромка в колір</v>
          </cell>
          <cell r="AS50" t="str">
            <v>Кромка в колір</v>
          </cell>
          <cell r="AT50" t="str">
            <v>MM-806</v>
          </cell>
          <cell r="AU50">
            <v>0</v>
          </cell>
          <cell r="AV50" t="str">
            <v>MM-806</v>
          </cell>
          <cell r="AW50" t="str">
            <v>Кромка Нестандарт</v>
          </cell>
          <cell r="AX50" t="str">
            <v>Кромка Нестандарт</v>
          </cell>
          <cell r="AY50">
            <v>0</v>
          </cell>
          <cell r="AZ50">
            <v>0</v>
          </cell>
          <cell r="BA50">
            <v>0</v>
          </cell>
          <cell r="BB50"/>
          <cell r="BC50"/>
          <cell r="BD50"/>
          <cell r="BE50"/>
          <cell r="BF50"/>
          <cell r="BG50" t="str">
            <v>РО128668   </v>
          </cell>
          <cell r="BH50"/>
        </row>
        <row r="51">
          <cell r="G51" t="str">
            <v>MM-204U AS бронза 18,4 MDF HS 000U білий *FD</v>
          </cell>
          <cell r="H51" t="str">
            <v>Фасад Акрил TopX1800 глибокий матовий металік MM-204U бронза, товщина 18,4 мм, основа - МДФ, зворотня сторона – високоміцне покриття  HS 000U біле</v>
          </cell>
          <cell r="I51" t="str">
            <v>AS-MM204U- MDF-HS000U</v>
          </cell>
          <cell r="J51" t="str">
            <v>1.3.1.SE</v>
          </cell>
          <cell r="K51">
            <v>1488</v>
          </cell>
          <cell r="L51" t="str">
            <v>1.3.1.SE-FD</v>
          </cell>
          <cell r="M51">
            <v>4931</v>
          </cell>
          <cell r="N51" t="str">
            <v>Кромка в колір</v>
          </cell>
          <cell r="O51" t="str">
            <v>MM-204</v>
          </cell>
          <cell r="P51">
            <v>0</v>
          </cell>
          <cell r="Q51" t="str">
            <v>MM-204</v>
          </cell>
          <cell r="R51"/>
          <cell r="S51" t="str">
            <v>Кромка Нестандарт</v>
          </cell>
          <cell r="T51">
            <v>0</v>
          </cell>
          <cell r="U51">
            <v>0</v>
          </cell>
          <cell r="V51">
            <v>0</v>
          </cell>
          <cell r="W51"/>
          <cell r="X51"/>
          <cell r="Y51"/>
          <cell r="Z51"/>
          <cell r="AA51" t="str">
            <v>MM-204U</v>
          </cell>
          <cell r="AB51" t="str">
            <v>бронза (Б)</v>
          </cell>
          <cell r="AC51" t="str">
            <v>MM</v>
          </cell>
          <cell r="AD51"/>
          <cell r="AE51"/>
          <cell r="AF51"/>
          <cell r="AG51"/>
          <cell r="AH51"/>
          <cell r="AI51"/>
          <cell r="AJ51"/>
          <cell r="AK51" t="str">
            <v>Acryl</v>
          </cell>
          <cell r="AL51"/>
          <cell r="AM51"/>
          <cell r="AN51" t="str">
            <v>23x1,0</v>
          </cell>
          <cell r="AO51"/>
          <cell r="AR51" t="str">
            <v>Кромка в колір</v>
          </cell>
          <cell r="AS51" t="str">
            <v>Кромка в колір</v>
          </cell>
          <cell r="AT51" t="str">
            <v>MM-204</v>
          </cell>
          <cell r="AU51">
            <v>0</v>
          </cell>
          <cell r="AV51" t="str">
            <v>MM-204</v>
          </cell>
          <cell r="AW51" t="str">
            <v>Кромка Нестандарт</v>
          </cell>
          <cell r="AX51" t="str">
            <v>Кромка Нестандарт</v>
          </cell>
          <cell r="AY51">
            <v>0</v>
          </cell>
          <cell r="AZ51">
            <v>0</v>
          </cell>
          <cell r="BA51">
            <v>0</v>
          </cell>
          <cell r="BB51"/>
          <cell r="BC51"/>
          <cell r="BD51"/>
          <cell r="BE51"/>
          <cell r="BF51"/>
          <cell r="BG51" t="str">
            <v>РО137254   </v>
          </cell>
        </row>
        <row r="52">
          <cell r="G52" t="str">
            <v>MT-AF-000U AS біла ніч 18,4  MDF HS 000U біле* FD</v>
          </cell>
          <cell r="H52" t="str">
            <v>Фасад Акрил TopX1800 глибокий матовий MT-AF-000U біла ніч, товщина 18,4 мм, основа - МДФ, зворотня сторона – високоміцне покриття  HS 000U біле</v>
          </cell>
          <cell r="I52" t="str">
            <v>AS-MT-AF000U- MDF-HS000U</v>
          </cell>
          <cell r="J52" t="str">
            <v>1.1.1.SE</v>
          </cell>
          <cell r="K52">
            <v>1302</v>
          </cell>
          <cell r="L52" t="str">
            <v>1.1.1.SE-FD</v>
          </cell>
          <cell r="M52">
            <v>4300</v>
          </cell>
          <cell r="N52" t="str">
            <v>Кромка в колір</v>
          </cell>
          <cell r="O52" t="str">
            <v>MT-AF-000</v>
          </cell>
          <cell r="P52">
            <v>0</v>
          </cell>
          <cell r="Q52" t="str">
            <v>MT-AF-000</v>
          </cell>
          <cell r="R52"/>
          <cell r="S52" t="str">
            <v>Кромка Нестандарт</v>
          </cell>
          <cell r="T52">
            <v>0</v>
          </cell>
          <cell r="U52">
            <v>0</v>
          </cell>
          <cell r="V52">
            <v>0</v>
          </cell>
          <cell r="W52"/>
          <cell r="X52"/>
          <cell r="Y52"/>
          <cell r="Z52"/>
          <cell r="AA52" t="str">
            <v>MT-AF-000U</v>
          </cell>
          <cell r="AB52" t="str">
            <v>біла ніч</v>
          </cell>
          <cell r="AC52" t="str">
            <v>MT-AF</v>
          </cell>
          <cell r="AD52"/>
          <cell r="AE52"/>
          <cell r="AF52"/>
          <cell r="AG52"/>
          <cell r="AH52"/>
          <cell r="AI52"/>
          <cell r="AJ52"/>
          <cell r="AK52" t="str">
            <v>Acryl</v>
          </cell>
          <cell r="AL52"/>
          <cell r="AM52"/>
          <cell r="AN52" t="str">
            <v>23x1,0</v>
          </cell>
          <cell r="AO52"/>
          <cell r="AR52" t="str">
            <v>Кромка в колір</v>
          </cell>
          <cell r="AS52" t="str">
            <v>Кромка в колір</v>
          </cell>
          <cell r="AT52" t="str">
            <v>MT-AF-000</v>
          </cell>
          <cell r="AU52">
            <v>0</v>
          </cell>
          <cell r="AV52" t="str">
            <v>MT-AF-000</v>
          </cell>
          <cell r="AW52" t="str">
            <v>Кромка Нестандарт</v>
          </cell>
          <cell r="AX52" t="str">
            <v>Кромка Нестандарт</v>
          </cell>
          <cell r="AY52">
            <v>0</v>
          </cell>
          <cell r="AZ52">
            <v>0</v>
          </cell>
          <cell r="BA52">
            <v>0</v>
          </cell>
          <cell r="BB52"/>
          <cell r="BC52"/>
          <cell r="BD52"/>
          <cell r="BE52"/>
          <cell r="BF52"/>
          <cell r="BG52" t="str">
            <v>РО141539   </v>
          </cell>
        </row>
        <row r="53">
          <cell r="G53" t="str">
            <v>MT-AF-001U AS ультра білий 18,4  MDF HS 000U біле* FD</v>
          </cell>
          <cell r="H53" t="str">
            <v>Фасад Акрил TopX1800 глибокий матовий MT-AF-001U ультра білий, товщина 18,4 мм, основа - МДФ, зворотня сторона – високоміцне покриття  HS 000U біле</v>
          </cell>
          <cell r="I53" t="str">
            <v>AS-MT-AF001U- MDF-HS000U</v>
          </cell>
          <cell r="J53" t="str">
            <v>1.1.1.SE</v>
          </cell>
          <cell r="K53">
            <v>1302</v>
          </cell>
          <cell r="L53" t="str">
            <v>1.1.1.SE-FD</v>
          </cell>
          <cell r="M53">
            <v>4300</v>
          </cell>
          <cell r="N53" t="str">
            <v>Кромка в колір</v>
          </cell>
          <cell r="O53" t="str">
            <v>MT-AF-001</v>
          </cell>
          <cell r="P53">
            <v>0</v>
          </cell>
          <cell r="Q53" t="str">
            <v>MT-AF-001</v>
          </cell>
          <cell r="R53"/>
          <cell r="S53" t="str">
            <v>Кромка Нестандарт</v>
          </cell>
          <cell r="T53">
            <v>0</v>
          </cell>
          <cell r="U53">
            <v>0</v>
          </cell>
          <cell r="V53">
            <v>0</v>
          </cell>
          <cell r="W53"/>
          <cell r="X53"/>
          <cell r="Y53"/>
          <cell r="Z53"/>
          <cell r="AA53" t="str">
            <v>MT-AF-001U</v>
          </cell>
          <cell r="AB53" t="str">
            <v>ультра білий</v>
          </cell>
          <cell r="AC53" t="str">
            <v>MT-AF</v>
          </cell>
          <cell r="AD53"/>
          <cell r="AE53"/>
          <cell r="AF53"/>
          <cell r="AG53"/>
          <cell r="AH53"/>
          <cell r="AI53"/>
          <cell r="AJ53"/>
          <cell r="AK53" t="str">
            <v>Acryl</v>
          </cell>
          <cell r="AL53"/>
          <cell r="AM53"/>
          <cell r="AN53" t="str">
            <v>23x1,0</v>
          </cell>
          <cell r="AO53"/>
          <cell r="AR53" t="str">
            <v>Кромка в колір</v>
          </cell>
          <cell r="AS53" t="str">
            <v>Кромка в колір</v>
          </cell>
          <cell r="AT53" t="str">
            <v>MT-AF-001</v>
          </cell>
          <cell r="AU53">
            <v>0</v>
          </cell>
          <cell r="AV53" t="str">
            <v>MT-AF-001</v>
          </cell>
          <cell r="AW53" t="str">
            <v>Кромка Нестандарт</v>
          </cell>
          <cell r="AX53" t="str">
            <v>Кромка Нестандарт</v>
          </cell>
          <cell r="AY53">
            <v>0</v>
          </cell>
          <cell r="AZ53">
            <v>0</v>
          </cell>
          <cell r="BA53">
            <v>0</v>
          </cell>
          <cell r="BB53"/>
          <cell r="BC53"/>
          <cell r="BD53"/>
          <cell r="BE53"/>
          <cell r="BF53"/>
          <cell r="BG53" t="str">
            <v>РО141538   </v>
          </cell>
        </row>
        <row r="54">
          <cell r="G54" t="str">
            <v>MT-AF-201U AS жасмин 18,4  MDF HS 000U біле* FD</v>
          </cell>
          <cell r="H54" t="str">
            <v>Фасад Акрил TopX1800 глибокий матовий MT-AF-201U жасмин, товщина 18,4 мм, основа - МДФ, зворотня сторона – високоміцне покриття  HS 000U біле</v>
          </cell>
          <cell r="I54" t="str">
            <v>AS-MT-AF201U- MDF-HS000U</v>
          </cell>
          <cell r="J54" t="str">
            <v>1.1.1.SE</v>
          </cell>
          <cell r="K54">
            <v>1302</v>
          </cell>
          <cell r="L54" t="str">
            <v>1.1.1.SE-FD</v>
          </cell>
          <cell r="M54">
            <v>4300</v>
          </cell>
          <cell r="N54" t="str">
            <v>Кромка в колір</v>
          </cell>
          <cell r="O54" t="str">
            <v>MT-AF-201</v>
          </cell>
          <cell r="P54">
            <v>0</v>
          </cell>
          <cell r="Q54" t="str">
            <v>MT-AF-201</v>
          </cell>
          <cell r="R54"/>
          <cell r="S54" t="str">
            <v>Кромка Нестандарт</v>
          </cell>
          <cell r="T54">
            <v>0</v>
          </cell>
          <cell r="U54">
            <v>0</v>
          </cell>
          <cell r="V54">
            <v>0</v>
          </cell>
          <cell r="W54"/>
          <cell r="X54"/>
          <cell r="Y54"/>
          <cell r="Z54"/>
          <cell r="AA54" t="str">
            <v>MT-AF-201U</v>
          </cell>
          <cell r="AB54" t="str">
            <v>жасмин</v>
          </cell>
          <cell r="AC54" t="str">
            <v>MT-AF</v>
          </cell>
          <cell r="AD54"/>
          <cell r="AE54"/>
          <cell r="AF54"/>
          <cell r="AG54"/>
          <cell r="AH54"/>
          <cell r="AI54"/>
          <cell r="AJ54"/>
          <cell r="AK54" t="str">
            <v>Acryl</v>
          </cell>
          <cell r="AL54"/>
          <cell r="AM54"/>
          <cell r="AN54" t="str">
            <v>23x1,0</v>
          </cell>
          <cell r="AO54"/>
          <cell r="AR54" t="str">
            <v>Кромка в колір</v>
          </cell>
          <cell r="AS54" t="str">
            <v>Кромка в колір</v>
          </cell>
          <cell r="AT54" t="str">
            <v>MT-AF-201</v>
          </cell>
          <cell r="AU54">
            <v>0</v>
          </cell>
          <cell r="AV54" t="str">
            <v>MT-AF-201</v>
          </cell>
          <cell r="AW54" t="str">
            <v>Кромка Нестандарт</v>
          </cell>
          <cell r="AX54" t="str">
            <v>Кромка Нестандарт</v>
          </cell>
          <cell r="AY54">
            <v>0</v>
          </cell>
          <cell r="AZ54">
            <v>0</v>
          </cell>
          <cell r="BA54">
            <v>0</v>
          </cell>
          <cell r="BB54"/>
          <cell r="BC54"/>
          <cell r="BD54"/>
          <cell r="BE54"/>
          <cell r="BF54"/>
          <cell r="BG54" t="str">
            <v>РО141540   </v>
          </cell>
        </row>
        <row r="55">
          <cell r="G55" t="str">
            <v>MT-AF-202U AS мокко 18,4  MDF HS 000U біле* FD</v>
          </cell>
          <cell r="H55" t="str">
            <v>Фасад Акрил TopX1800 глибокий матовий MT-AF-202U мокко, товщина 18,4 мм, основа - МДФ, зворотня сторона – високоміцне покриття  HS 000U біле</v>
          </cell>
          <cell r="I55" t="str">
            <v>AS-MT-AF202U- MDF-HS000U</v>
          </cell>
          <cell r="J55" t="str">
            <v>1.1.1.SE</v>
          </cell>
          <cell r="K55">
            <v>1302</v>
          </cell>
          <cell r="L55" t="str">
            <v>1.1.1.SE-FD</v>
          </cell>
          <cell r="M55">
            <v>4300</v>
          </cell>
          <cell r="N55" t="str">
            <v>Кромка в колір</v>
          </cell>
          <cell r="O55" t="str">
            <v>MT-AF-202</v>
          </cell>
          <cell r="P55">
            <v>0</v>
          </cell>
          <cell r="Q55" t="str">
            <v>MT-AF-202</v>
          </cell>
          <cell r="R55"/>
          <cell r="S55" t="str">
            <v>Кромка Нестандарт</v>
          </cell>
          <cell r="T55">
            <v>0</v>
          </cell>
          <cell r="U55">
            <v>0</v>
          </cell>
          <cell r="V55">
            <v>0</v>
          </cell>
          <cell r="W55"/>
          <cell r="X55"/>
          <cell r="Y55"/>
          <cell r="Z55"/>
          <cell r="AA55" t="str">
            <v>MT-AF-202U</v>
          </cell>
          <cell r="AB55" t="str">
            <v>мокко</v>
          </cell>
          <cell r="AC55" t="str">
            <v>MT-AF</v>
          </cell>
          <cell r="AD55"/>
          <cell r="AE55"/>
          <cell r="AF55"/>
          <cell r="AG55"/>
          <cell r="AH55"/>
          <cell r="AI55"/>
          <cell r="AJ55"/>
          <cell r="AK55" t="str">
            <v>Acryl</v>
          </cell>
          <cell r="AL55"/>
          <cell r="AM55"/>
          <cell r="AN55" t="str">
            <v>23x1,0</v>
          </cell>
          <cell r="AO55"/>
          <cell r="AR55" t="str">
            <v>Кромка в колір</v>
          </cell>
          <cell r="AS55" t="str">
            <v>Кромка в колір</v>
          </cell>
          <cell r="AT55" t="str">
            <v>MT-AF-202</v>
          </cell>
          <cell r="AU55">
            <v>0</v>
          </cell>
          <cell r="AV55" t="str">
            <v>MT-AF-202</v>
          </cell>
          <cell r="AW55" t="str">
            <v>Кромка Нестандарт</v>
          </cell>
          <cell r="AX55" t="str">
            <v>Кромка Нестандарт</v>
          </cell>
          <cell r="AY55">
            <v>0</v>
          </cell>
          <cell r="AZ55">
            <v>0</v>
          </cell>
          <cell r="BA55">
            <v>0</v>
          </cell>
          <cell r="BB55"/>
          <cell r="BC55"/>
          <cell r="BD55"/>
          <cell r="BE55"/>
          <cell r="BF55"/>
          <cell r="BG55" t="str">
            <v>РО141541   </v>
          </cell>
        </row>
        <row r="56">
          <cell r="G56" t="str">
            <v>MT-AF-802U AS сірий шовк 18,4  MDF HS 000U біле* FD</v>
          </cell>
          <cell r="H56" t="str">
            <v>Фасад Акрил TopX1800 глибокий матовий MT-AF-802U сірий шовк, товщина 18,4 мм, основа - МДФ, зворотня сторона – високоміцне покриття  HS 000U біле</v>
          </cell>
          <cell r="I56" t="str">
            <v>AS-MT-AF802U- MDF-HS000U</v>
          </cell>
          <cell r="J56" t="str">
            <v>1.1.1.SE</v>
          </cell>
          <cell r="K56">
            <v>1302</v>
          </cell>
          <cell r="L56" t="str">
            <v>1.1.1.SE-FD</v>
          </cell>
          <cell r="M56">
            <v>4300</v>
          </cell>
          <cell r="N56" t="str">
            <v>Кромка в колір</v>
          </cell>
          <cell r="O56" t="str">
            <v>MT-AF-802</v>
          </cell>
          <cell r="P56">
            <v>0</v>
          </cell>
          <cell r="Q56" t="str">
            <v>MT-AF-802</v>
          </cell>
          <cell r="R56"/>
          <cell r="S56" t="str">
            <v>Кромка Нестандарт</v>
          </cell>
          <cell r="T56">
            <v>0</v>
          </cell>
          <cell r="U56">
            <v>0</v>
          </cell>
          <cell r="V56">
            <v>0</v>
          </cell>
          <cell r="W56"/>
          <cell r="X56"/>
          <cell r="Y56"/>
          <cell r="Z56"/>
          <cell r="AA56" t="str">
            <v>MT-AF-802U</v>
          </cell>
          <cell r="AB56" t="str">
            <v>сірий шовк</v>
          </cell>
          <cell r="AC56" t="str">
            <v>MT-AF</v>
          </cell>
          <cell r="AD56"/>
          <cell r="AE56"/>
          <cell r="AF56"/>
          <cell r="AG56"/>
          <cell r="AH56"/>
          <cell r="AI56"/>
          <cell r="AJ56"/>
          <cell r="AK56" t="str">
            <v>Acryl</v>
          </cell>
          <cell r="AL56"/>
          <cell r="AM56"/>
          <cell r="AN56" t="str">
            <v>23x1,0</v>
          </cell>
          <cell r="AO56"/>
          <cell r="AR56" t="str">
            <v>Кромка в колір</v>
          </cell>
          <cell r="AS56" t="str">
            <v>Кромка в колір</v>
          </cell>
          <cell r="AT56" t="str">
            <v>MT-AF-802</v>
          </cell>
          <cell r="AU56">
            <v>0</v>
          </cell>
          <cell r="AV56" t="str">
            <v>MT-AF-802</v>
          </cell>
          <cell r="AW56" t="str">
            <v>Кромка Нестандарт</v>
          </cell>
          <cell r="AX56" t="str">
            <v>Кромка Нестандарт</v>
          </cell>
          <cell r="AY56">
            <v>0</v>
          </cell>
          <cell r="AZ56">
            <v>0</v>
          </cell>
          <cell r="BA56">
            <v>0</v>
          </cell>
          <cell r="BB56"/>
          <cell r="BC56"/>
          <cell r="BD56"/>
          <cell r="BE56"/>
          <cell r="BF56"/>
          <cell r="BG56" t="str">
            <v>РО141542   </v>
          </cell>
        </row>
        <row r="57">
          <cell r="G57" t="str">
            <v>MT-AF-804U AS кварцевий 18,4  MDF HS 000U біле* FD</v>
          </cell>
          <cell r="H57" t="str">
            <v>Фасад Акрил TopX1800 глибокий матовий MT-AF-804U кварцевий, товщина 18,4 мм, основа - МДФ, зворотня сторона – високоміцне покриття  HS 000U біле</v>
          </cell>
          <cell r="I57" t="str">
            <v>AS-MT-AF804U- MDF-HS000U</v>
          </cell>
          <cell r="J57" t="str">
            <v>1.1.1.SE</v>
          </cell>
          <cell r="K57">
            <v>1302</v>
          </cell>
          <cell r="L57" t="str">
            <v>1.1.1.SE-FD</v>
          </cell>
          <cell r="M57">
            <v>4300</v>
          </cell>
          <cell r="N57" t="str">
            <v>Кромка в колір</v>
          </cell>
          <cell r="O57" t="str">
            <v>MT-AF-804</v>
          </cell>
          <cell r="P57">
            <v>0</v>
          </cell>
          <cell r="Q57" t="str">
            <v>MT-AF-804</v>
          </cell>
          <cell r="R57"/>
          <cell r="S57" t="str">
            <v>Кромка Нестандарт</v>
          </cell>
          <cell r="T57">
            <v>0</v>
          </cell>
          <cell r="U57">
            <v>0</v>
          </cell>
          <cell r="V57">
            <v>0</v>
          </cell>
          <cell r="W57"/>
          <cell r="X57"/>
          <cell r="Y57"/>
          <cell r="Z57"/>
          <cell r="AA57" t="str">
            <v>MT-AF-804U</v>
          </cell>
          <cell r="AB57" t="str">
            <v>кварцевий</v>
          </cell>
          <cell r="AC57" t="str">
            <v>MT-AF</v>
          </cell>
          <cell r="AD57"/>
          <cell r="AE57"/>
          <cell r="AF57"/>
          <cell r="AG57"/>
          <cell r="AH57"/>
          <cell r="AI57"/>
          <cell r="AJ57"/>
          <cell r="AK57" t="str">
            <v>Acryl</v>
          </cell>
          <cell r="AL57"/>
          <cell r="AM57"/>
          <cell r="AN57" t="str">
            <v>23x1,0</v>
          </cell>
          <cell r="AO57"/>
          <cell r="AR57" t="str">
            <v>Кромка в колір</v>
          </cell>
          <cell r="AS57" t="str">
            <v>Кромка в колір</v>
          </cell>
          <cell r="AT57" t="str">
            <v>MT-AF-804</v>
          </cell>
          <cell r="AU57">
            <v>0</v>
          </cell>
          <cell r="AV57" t="str">
            <v>MT-AF-804</v>
          </cell>
          <cell r="AW57" t="str">
            <v>Кромка Нестандарт</v>
          </cell>
          <cell r="AX57" t="str">
            <v>Кромка Нестандарт</v>
          </cell>
          <cell r="AY57">
            <v>0</v>
          </cell>
          <cell r="AZ57">
            <v>0</v>
          </cell>
          <cell r="BA57">
            <v>0</v>
          </cell>
          <cell r="BB57"/>
          <cell r="BC57"/>
          <cell r="BD57"/>
          <cell r="BE57"/>
          <cell r="BF57"/>
          <cell r="BG57" t="str">
            <v>РО141543   </v>
          </cell>
        </row>
        <row r="58">
          <cell r="G58" t="str">
            <v>MT-AF-900U AS космос 18,4  MDF HS 900U чорне* FD</v>
          </cell>
          <cell r="H58" t="str">
            <v>Фасад Акрил TopX1800 глибокий матовий MT-AF-900U космос, товщина 18,4 мм, основа - МДФ, зворотня сторона – високоміцне покриття  HS 900U чорне</v>
          </cell>
          <cell r="I58" t="str">
            <v>AS-MT-AF900U- MDF-HS900U</v>
          </cell>
          <cell r="J58" t="str">
            <v>1.1.1.SE</v>
          </cell>
          <cell r="K58">
            <v>1302</v>
          </cell>
          <cell r="L58" t="str">
            <v>1.1.1.SE-FD</v>
          </cell>
          <cell r="M58">
            <v>4300</v>
          </cell>
          <cell r="N58" t="str">
            <v>Кромка в колір</v>
          </cell>
          <cell r="O58" t="str">
            <v>MT-AF-900</v>
          </cell>
          <cell r="P58">
            <v>0</v>
          </cell>
          <cell r="Q58" t="str">
            <v>MT-AF-900</v>
          </cell>
          <cell r="R58"/>
          <cell r="S58" t="str">
            <v>Кромка Нестандарт</v>
          </cell>
          <cell r="T58">
            <v>0</v>
          </cell>
          <cell r="U58">
            <v>0</v>
          </cell>
          <cell r="V58">
            <v>0</v>
          </cell>
          <cell r="W58"/>
          <cell r="X58"/>
          <cell r="Y58"/>
          <cell r="Z58"/>
          <cell r="AA58" t="str">
            <v>MT-AF-900U</v>
          </cell>
          <cell r="AB58" t="str">
            <v>космос (Ч)</v>
          </cell>
          <cell r="AC58" t="str">
            <v>MT-AF</v>
          </cell>
          <cell r="AD58"/>
          <cell r="AE58"/>
          <cell r="AF58"/>
          <cell r="AG58"/>
          <cell r="AH58"/>
          <cell r="AI58"/>
          <cell r="AJ58"/>
          <cell r="AK58" t="str">
            <v>Acryl</v>
          </cell>
          <cell r="AL58"/>
          <cell r="AM58"/>
          <cell r="AN58" t="str">
            <v>23x1,0</v>
          </cell>
          <cell r="AO58"/>
          <cell r="AR58" t="str">
            <v>Кромка в колір</v>
          </cell>
          <cell r="AS58" t="str">
            <v>Кромка в колір</v>
          </cell>
          <cell r="AT58" t="str">
            <v>MT-AF-900</v>
          </cell>
          <cell r="AU58">
            <v>0</v>
          </cell>
          <cell r="AV58" t="str">
            <v>MT-AF-900</v>
          </cell>
          <cell r="AW58" t="str">
            <v>Кромка Нестандарт</v>
          </cell>
          <cell r="AX58" t="str">
            <v>Кромка Нестандарт</v>
          </cell>
          <cell r="AY58">
            <v>0</v>
          </cell>
          <cell r="AZ58">
            <v>0</v>
          </cell>
          <cell r="BA58">
            <v>0</v>
          </cell>
          <cell r="BB58"/>
          <cell r="BC58"/>
          <cell r="BD58"/>
          <cell r="BE58"/>
          <cell r="BF58"/>
          <cell r="BG58" t="str">
            <v>РО141544   </v>
          </cell>
        </row>
        <row r="59">
          <cell r="G59" t="str">
            <v>GL-0001U SL білий, 17,9 MDF Білий RAL 9016 *FD</v>
          </cell>
          <cell r="H59" t="str">
            <v>Фасад PVC глянцевий GL-0001U SL білий, товщина 17,9 мм, основа - МДФ, зворотня сторона – плівка PVC білий RAL 9016</v>
          </cell>
          <cell r="I59" t="str">
            <v>SL-GL0001U- MDF-RAL 9016</v>
          </cell>
          <cell r="J59" t="str">
            <v>1.2.1.SE</v>
          </cell>
          <cell r="K59">
            <v>762</v>
          </cell>
          <cell r="L59" t="str">
            <v>1.2.1.SE-FD</v>
          </cell>
          <cell r="M59">
            <v>2924</v>
          </cell>
          <cell r="N59" t="str">
            <v>Кромка в колір</v>
          </cell>
          <cell r="O59" t="str">
            <v>GL-0001</v>
          </cell>
          <cell r="P59" t="str">
            <v>GL-0001</v>
          </cell>
          <cell r="Q59" t="str">
            <v>GL-0001</v>
          </cell>
          <cell r="R59"/>
          <cell r="S59" t="str">
            <v>Кромка Нестандарт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GL-0001U SL</v>
          </cell>
          <cell r="AB59" t="str">
            <v>білий</v>
          </cell>
          <cell r="AC59" t="str">
            <v>GL</v>
          </cell>
          <cell r="AD59"/>
          <cell r="AE59"/>
          <cell r="AF59"/>
          <cell r="AG59"/>
          <cell r="AH59"/>
          <cell r="AI59"/>
          <cell r="AJ59"/>
          <cell r="AK59" t="str">
            <v>Smartline</v>
          </cell>
          <cell r="AL59"/>
          <cell r="AM59"/>
          <cell r="AN59"/>
          <cell r="AO59"/>
          <cell r="AP59"/>
          <cell r="AQ59"/>
          <cell r="AR59" t="str">
            <v>Кромка в колір</v>
          </cell>
          <cell r="AS59" t="str">
            <v>Кромка в колір</v>
          </cell>
          <cell r="AT59" t="str">
            <v>GL-0001</v>
          </cell>
          <cell r="AU59" t="str">
            <v>GL-0001</v>
          </cell>
          <cell r="AV59" t="str">
            <v>GL-0001</v>
          </cell>
          <cell r="AW59" t="str">
            <v>Кромка Нестандарт</v>
          </cell>
          <cell r="AX59" t="str">
            <v>Кромка Нестандарт</v>
          </cell>
          <cell r="AY59">
            <v>0</v>
          </cell>
          <cell r="AZ59">
            <v>0</v>
          </cell>
          <cell r="BA59">
            <v>0</v>
          </cell>
          <cell r="BC59"/>
          <cell r="BD59"/>
          <cell r="BE59"/>
          <cell r="BF59"/>
          <cell r="BG59" t="str">
            <v>РО141456   </v>
          </cell>
        </row>
        <row r="60">
          <cell r="G60" t="str">
            <v>GL-0002U SL магнолія, 17,9 MDF Білий RAL 9016 *FD</v>
          </cell>
          <cell r="H60" t="str">
            <v>Фасад PVC глянцевий GL-0002U SL магнолія, товщина 17,9 мм, основа - МДФ, зворотня сторона – плівка PVC білий RAL 9016</v>
          </cell>
          <cell r="I60" t="str">
            <v>SL-GL0002U- MDF-RAL 9016</v>
          </cell>
          <cell r="J60" t="str">
            <v>1.2.1.SE</v>
          </cell>
          <cell r="K60">
            <v>762</v>
          </cell>
          <cell r="L60" t="str">
            <v>1.2.1.SE-FD</v>
          </cell>
          <cell r="M60">
            <v>2924</v>
          </cell>
          <cell r="N60" t="str">
            <v>Кромка в колір</v>
          </cell>
          <cell r="O60" t="str">
            <v>GL-0002</v>
          </cell>
          <cell r="P60">
            <v>0</v>
          </cell>
          <cell r="Q60" t="str">
            <v>GL-0002</v>
          </cell>
          <cell r="R60"/>
          <cell r="S60" t="str">
            <v>Кромка Нестандарт</v>
          </cell>
          <cell r="T60">
            <v>0</v>
          </cell>
          <cell r="U60">
            <v>0</v>
          </cell>
          <cell r="V60">
            <v>0</v>
          </cell>
          <cell r="W60" t="str">
            <v>Кромка Нестандарт</v>
          </cell>
          <cell r="X60">
            <v>0</v>
          </cell>
          <cell r="Y60">
            <v>0</v>
          </cell>
          <cell r="Z60">
            <v>0</v>
          </cell>
          <cell r="AA60" t="str">
            <v>GL-0002U SL</v>
          </cell>
          <cell r="AB60" t="str">
            <v>магнолія</v>
          </cell>
          <cell r="AC60" t="str">
            <v>GL</v>
          </cell>
          <cell r="AD60"/>
          <cell r="AE60"/>
          <cell r="AF60"/>
          <cell r="AG60"/>
          <cell r="AH60"/>
          <cell r="AI60"/>
          <cell r="AJ60"/>
          <cell r="AK60" t="str">
            <v>Smartline</v>
          </cell>
          <cell r="AL60"/>
          <cell r="AM60"/>
          <cell r="AN60"/>
          <cell r="AO60"/>
          <cell r="AP60"/>
          <cell r="AQ60"/>
          <cell r="AR60" t="str">
            <v>Кромка в колір</v>
          </cell>
          <cell r="AS60" t="str">
            <v>Кромка в колір</v>
          </cell>
          <cell r="AT60" t="str">
            <v>GL-0002</v>
          </cell>
          <cell r="AU60">
            <v>0</v>
          </cell>
          <cell r="AV60" t="str">
            <v>GL-0002</v>
          </cell>
          <cell r="AW60" t="str">
            <v>Кромка Нестандарт</v>
          </cell>
          <cell r="AX60" t="str">
            <v>Кромка Нестандарт</v>
          </cell>
          <cell r="AY60">
            <v>0</v>
          </cell>
          <cell r="AZ60">
            <v>0</v>
          </cell>
          <cell r="BA60">
            <v>0</v>
          </cell>
          <cell r="BB60"/>
          <cell r="BC60"/>
          <cell r="BD60"/>
          <cell r="BE60"/>
          <cell r="BF60"/>
          <cell r="BG60" t="str">
            <v>РО141457   </v>
          </cell>
        </row>
        <row r="61">
          <cell r="G61" t="str">
            <v>GL-0003U SL крижана кава, 17,9 MDF Білий RAL 9016 *FD</v>
          </cell>
          <cell r="H61" t="str">
            <v>Фасад PVC глянцева GL-0003U SL крижана кава, товщина 17,9 мм, основа - МДФ, зворотня сторона – плівка PVC білий RAL 9016</v>
          </cell>
          <cell r="I61" t="str">
            <v>SL-GL0003U- MDF-RAL 9016</v>
          </cell>
          <cell r="J61" t="str">
            <v>1.2.1.SE</v>
          </cell>
          <cell r="K61">
            <v>762</v>
          </cell>
          <cell r="L61" t="str">
            <v>1.2.1.SE-FD</v>
          </cell>
          <cell r="M61">
            <v>2924</v>
          </cell>
          <cell r="N61" t="str">
            <v>Кромка в колір</v>
          </cell>
          <cell r="O61" t="str">
            <v>GL-0003</v>
          </cell>
          <cell r="P61">
            <v>0</v>
          </cell>
          <cell r="Q61" t="str">
            <v>GL-0003</v>
          </cell>
          <cell r="R61"/>
          <cell r="S61" t="str">
            <v>Кромка Нестандарт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GL-0003U SL</v>
          </cell>
          <cell r="AB61" t="str">
            <v>крижана кава</v>
          </cell>
          <cell r="AC61" t="str">
            <v>GL</v>
          </cell>
          <cell r="AD61"/>
          <cell r="AE61"/>
          <cell r="AF61"/>
          <cell r="AG61"/>
          <cell r="AH61"/>
          <cell r="AI61"/>
          <cell r="AJ61"/>
          <cell r="AK61" t="str">
            <v>Smartline</v>
          </cell>
          <cell r="AL61"/>
          <cell r="AM61"/>
          <cell r="AN61"/>
          <cell r="AO61"/>
          <cell r="AP61"/>
          <cell r="AQ61"/>
          <cell r="AR61" t="str">
            <v>Кромка в колір</v>
          </cell>
          <cell r="AS61" t="str">
            <v>Кромка в колір</v>
          </cell>
          <cell r="AT61" t="str">
            <v>GL-0003</v>
          </cell>
          <cell r="AU61">
            <v>0</v>
          </cell>
          <cell r="AV61" t="str">
            <v>GL-0003</v>
          </cell>
          <cell r="AW61" t="str">
            <v>Кромка Нестандарт</v>
          </cell>
          <cell r="AX61" t="str">
            <v>Кромка Нестандарт</v>
          </cell>
          <cell r="AY61">
            <v>0</v>
          </cell>
          <cell r="AZ61">
            <v>0</v>
          </cell>
          <cell r="BA61">
            <v>0</v>
          </cell>
          <cell r="BB61"/>
          <cell r="BC61"/>
          <cell r="BD61"/>
          <cell r="BE61"/>
          <cell r="BF61"/>
          <cell r="BG61" t="str">
            <v>РО142029   </v>
          </cell>
        </row>
        <row r="62">
          <cell r="G62" t="str">
            <v>GL-0004U SL сірий дощ, 17,9 MDF Білий RAL 9016 *FD</v>
          </cell>
          <cell r="H62" t="str">
            <v>Фасад PVC глянцева GL-0004U SL сірий дощ, товщина 17,9 мм, основа - МДФ, зворотня сторона – плівка PVC білий RAL 9016</v>
          </cell>
          <cell r="I62" t="str">
            <v>SL-GL0004U- MDF-RAL 9016</v>
          </cell>
          <cell r="J62" t="str">
            <v>1.2.1.SE</v>
          </cell>
          <cell r="K62">
            <v>762</v>
          </cell>
          <cell r="L62" t="str">
            <v>1.2.1.SE-FD</v>
          </cell>
          <cell r="M62">
            <v>2924</v>
          </cell>
          <cell r="N62" t="str">
            <v>Кромка в колір</v>
          </cell>
          <cell r="O62" t="str">
            <v>GL-0004</v>
          </cell>
          <cell r="P62">
            <v>0</v>
          </cell>
          <cell r="Q62" t="str">
            <v>GL-0004</v>
          </cell>
          <cell r="R62"/>
          <cell r="S62" t="str">
            <v>Кромка Нестандарт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GL-0004U SL</v>
          </cell>
          <cell r="AB62" t="str">
            <v>сірий дощ</v>
          </cell>
          <cell r="AC62" t="str">
            <v>GL</v>
          </cell>
          <cell r="AD62"/>
          <cell r="AE62"/>
          <cell r="AF62"/>
          <cell r="AG62"/>
          <cell r="AH62"/>
          <cell r="AI62"/>
          <cell r="AJ62"/>
          <cell r="AK62" t="str">
            <v>Smartline</v>
          </cell>
          <cell r="AL62"/>
          <cell r="AM62"/>
          <cell r="AN62"/>
          <cell r="AO62"/>
          <cell r="AP62"/>
          <cell r="AQ62"/>
          <cell r="AR62" t="str">
            <v>Кромка в колір</v>
          </cell>
          <cell r="AS62" t="str">
            <v>Кромка в колір</v>
          </cell>
          <cell r="AT62" t="str">
            <v>GL-0004</v>
          </cell>
          <cell r="AU62">
            <v>0</v>
          </cell>
          <cell r="AV62" t="str">
            <v>GL-0004</v>
          </cell>
          <cell r="AW62" t="str">
            <v>Кромка Нестандарт</v>
          </cell>
          <cell r="AX62" t="str">
            <v>Кромка Нестандарт</v>
          </cell>
          <cell r="AY62">
            <v>0</v>
          </cell>
          <cell r="AZ62">
            <v>0</v>
          </cell>
          <cell r="BA62">
            <v>0</v>
          </cell>
          <cell r="BB62"/>
          <cell r="BC62"/>
          <cell r="BD62"/>
          <cell r="BE62"/>
          <cell r="BF62"/>
          <cell r="BG62" t="str">
            <v>РО142030   </v>
          </cell>
        </row>
        <row r="63">
          <cell r="G63" t="str">
            <v>MT-0001U SL білий, 17,9 MDF Білий RAL 9016 *FD</v>
          </cell>
          <cell r="H63" t="str">
            <v>Фасад PVC матовий MT-0001U SL білий, товщина 17,9 мм, основа - МДФ, зворотня сторона – плівка PVC білий RAL 9016</v>
          </cell>
          <cell r="I63" t="str">
            <v>SL-MT0001U- MDF-RAL 9016</v>
          </cell>
          <cell r="J63" t="str">
            <v>1.2.1.SE</v>
          </cell>
          <cell r="K63">
            <v>762</v>
          </cell>
          <cell r="L63" t="str">
            <v>1.2.1.SE-FD</v>
          </cell>
          <cell r="M63">
            <v>2924</v>
          </cell>
          <cell r="N63" t="str">
            <v>Кромка в колір</v>
          </cell>
          <cell r="O63" t="str">
            <v>MT-0001</v>
          </cell>
          <cell r="P63">
            <v>0</v>
          </cell>
          <cell r="Q63" t="str">
            <v>MT-0001</v>
          </cell>
          <cell r="R63"/>
          <cell r="S63" t="str">
            <v>Кромка Нестандарт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MT-0001U SL</v>
          </cell>
          <cell r="AB63" t="str">
            <v>білий</v>
          </cell>
          <cell r="AC63" t="str">
            <v>MT</v>
          </cell>
          <cell r="AD63"/>
          <cell r="AE63"/>
          <cell r="AF63"/>
          <cell r="AG63"/>
          <cell r="AH63"/>
          <cell r="AI63"/>
          <cell r="AJ63"/>
          <cell r="AK63" t="str">
            <v>Smartline</v>
          </cell>
          <cell r="AL63"/>
          <cell r="AM63"/>
          <cell r="AN63"/>
          <cell r="AO63"/>
          <cell r="AP63"/>
          <cell r="AQ63"/>
          <cell r="AR63" t="str">
            <v>Кромка в колір</v>
          </cell>
          <cell r="AS63" t="str">
            <v>Кромка в колір</v>
          </cell>
          <cell r="AT63" t="str">
            <v>MT-0001</v>
          </cell>
          <cell r="AU63">
            <v>0</v>
          </cell>
          <cell r="AV63" t="str">
            <v>MT-0001</v>
          </cell>
          <cell r="AW63" t="str">
            <v>Кромка Нестандарт</v>
          </cell>
          <cell r="AX63" t="str">
            <v>Кромка Нестандарт</v>
          </cell>
          <cell r="AY63">
            <v>0</v>
          </cell>
          <cell r="AZ63">
            <v>0</v>
          </cell>
          <cell r="BA63">
            <v>0</v>
          </cell>
          <cell r="BC63"/>
          <cell r="BD63"/>
          <cell r="BE63"/>
          <cell r="BF63"/>
          <cell r="BG63" t="str">
            <v>РО141458   </v>
          </cell>
        </row>
        <row r="64">
          <cell r="G64" t="str">
            <v>MT-0002U SL магнолія, 17,9 MDF Білий RAL 9016 *FD</v>
          </cell>
          <cell r="H64" t="str">
            <v>Фасад PVC матовий MT-0002U SL магнолія, товщина 17,9 мм, основа - МДФ, зворотня сторона – плівка PVC білий RAL 9016</v>
          </cell>
          <cell r="I64" t="str">
            <v>SL-MT0002U- MDF-RAL 9016</v>
          </cell>
          <cell r="J64" t="str">
            <v>1.2.1.SE</v>
          </cell>
          <cell r="K64">
            <v>762</v>
          </cell>
          <cell r="L64" t="str">
            <v>1.2.1.SE-FD</v>
          </cell>
          <cell r="M64">
            <v>2924</v>
          </cell>
          <cell r="N64" t="str">
            <v>Кромка в колір</v>
          </cell>
          <cell r="O64" t="str">
            <v>MT-0002</v>
          </cell>
          <cell r="P64">
            <v>0</v>
          </cell>
          <cell r="Q64" t="str">
            <v>MT-0002</v>
          </cell>
          <cell r="R64"/>
          <cell r="S64" t="str">
            <v>Кромка Нестандарт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MT-0002U SL</v>
          </cell>
          <cell r="AB64" t="str">
            <v>магнолія</v>
          </cell>
          <cell r="AC64" t="str">
            <v>MT</v>
          </cell>
          <cell r="AD64"/>
          <cell r="AE64"/>
          <cell r="AF64"/>
          <cell r="AG64"/>
          <cell r="AH64"/>
          <cell r="AI64"/>
          <cell r="AJ64"/>
          <cell r="AK64" t="str">
            <v>Smartline</v>
          </cell>
          <cell r="AL64"/>
          <cell r="AM64"/>
          <cell r="AN64"/>
          <cell r="AO64"/>
          <cell r="AP64"/>
          <cell r="AQ64"/>
          <cell r="AR64" t="str">
            <v>Кромка в колір</v>
          </cell>
          <cell r="AS64" t="str">
            <v>Кромка в колір</v>
          </cell>
          <cell r="AT64" t="str">
            <v>MT-0002</v>
          </cell>
          <cell r="AU64">
            <v>0</v>
          </cell>
          <cell r="AV64" t="str">
            <v>MT-0002</v>
          </cell>
          <cell r="AW64" t="str">
            <v>Кромка Нестандарт</v>
          </cell>
          <cell r="AX64" t="str">
            <v>Кромка Нестандарт</v>
          </cell>
          <cell r="AY64">
            <v>0</v>
          </cell>
          <cell r="AZ64">
            <v>0</v>
          </cell>
          <cell r="BA64">
            <v>0</v>
          </cell>
          <cell r="BB64"/>
          <cell r="BC64"/>
          <cell r="BD64"/>
          <cell r="BE64"/>
          <cell r="BF64"/>
          <cell r="BG64" t="str">
            <v>РО141459   </v>
          </cell>
        </row>
        <row r="65">
          <cell r="G65" t="str">
            <v>MT-0003U SL крижана кава, 17,9 MDF Білий RAL 9016 *FD</v>
          </cell>
          <cell r="H65" t="str">
            <v>Фасад PVC матовий MT-0003U SL крижана кава, товщина 17,9 мм, основа - МДФ, зворотня сторона – плівка PVC білий RAL 9016</v>
          </cell>
          <cell r="I65" t="str">
            <v>SL-MT0003U- MDF-RAL 9016</v>
          </cell>
          <cell r="J65" t="str">
            <v>1.2.1.SE</v>
          </cell>
          <cell r="K65">
            <v>762</v>
          </cell>
          <cell r="L65" t="str">
            <v>1.2.1.SE-FD</v>
          </cell>
          <cell r="M65">
            <v>2924</v>
          </cell>
          <cell r="N65" t="str">
            <v>Кромка в колір</v>
          </cell>
          <cell r="O65" t="str">
            <v>MT-0003</v>
          </cell>
          <cell r="P65">
            <v>0</v>
          </cell>
          <cell r="Q65" t="str">
            <v>MT-0003</v>
          </cell>
          <cell r="R65"/>
          <cell r="S65" t="str">
            <v>Кромка Нестандарт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>MT-0003U SL</v>
          </cell>
          <cell r="AB65" t="str">
            <v>крижана кава</v>
          </cell>
          <cell r="AC65" t="str">
            <v>MT</v>
          </cell>
          <cell r="AD65"/>
          <cell r="AE65"/>
          <cell r="AF65"/>
          <cell r="AG65"/>
          <cell r="AH65"/>
          <cell r="AI65"/>
          <cell r="AJ65"/>
          <cell r="AK65" t="str">
            <v>Smartline</v>
          </cell>
          <cell r="AL65"/>
          <cell r="AM65"/>
          <cell r="AN65"/>
          <cell r="AO65"/>
          <cell r="AP65"/>
          <cell r="AQ65"/>
          <cell r="AR65" t="str">
            <v>Кромка в колір</v>
          </cell>
          <cell r="AS65" t="str">
            <v>Кромка в колір</v>
          </cell>
          <cell r="AT65" t="str">
            <v>MT-0003</v>
          </cell>
          <cell r="AU65">
            <v>0</v>
          </cell>
          <cell r="AV65" t="str">
            <v>MT-0003</v>
          </cell>
          <cell r="AW65" t="str">
            <v>Кромка Нестандарт</v>
          </cell>
          <cell r="AX65" t="str">
            <v>Кромка Нестандарт</v>
          </cell>
          <cell r="AY65">
            <v>0</v>
          </cell>
          <cell r="AZ65">
            <v>0</v>
          </cell>
          <cell r="BA65">
            <v>0</v>
          </cell>
          <cell r="BB65"/>
          <cell r="BC65"/>
          <cell r="BD65"/>
          <cell r="BE65"/>
          <cell r="BF65"/>
          <cell r="BG65" t="str">
            <v>РО141460   </v>
          </cell>
        </row>
        <row r="66">
          <cell r="G66" t="str">
            <v>MT-0004U SL сірий дощ, 17,9 MDF Білий RAL 9016 *FD</v>
          </cell>
          <cell r="H66" t="str">
            <v>Фасад PVC матова MT-0004U SL сірий дощ, товщина 17,9 мм, основа - МДФ, зворотня сторона – плівка PVC білий RAL 9016</v>
          </cell>
          <cell r="I66" t="str">
            <v>SL-MT0004U- MDF-RAL 9016</v>
          </cell>
          <cell r="J66" t="str">
            <v>1.2.1.SE</v>
          </cell>
          <cell r="K66">
            <v>762</v>
          </cell>
          <cell r="L66" t="str">
            <v>1.2.1.SE-FD</v>
          </cell>
          <cell r="M66">
            <v>2924</v>
          </cell>
          <cell r="N66" t="str">
            <v>Кромка в колір</v>
          </cell>
          <cell r="O66" t="str">
            <v>MT-0004</v>
          </cell>
          <cell r="P66">
            <v>0</v>
          </cell>
          <cell r="Q66" t="str">
            <v>MT-0004</v>
          </cell>
          <cell r="R66"/>
          <cell r="S66" t="str">
            <v>Кромка Нестандарт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MT-0004U SL</v>
          </cell>
          <cell r="AB66" t="str">
            <v>сірий дощ</v>
          </cell>
          <cell r="AC66" t="str">
            <v>MT</v>
          </cell>
          <cell r="AD66"/>
          <cell r="AE66"/>
          <cell r="AF66"/>
          <cell r="AG66"/>
          <cell r="AH66"/>
          <cell r="AI66"/>
          <cell r="AJ66"/>
          <cell r="AK66" t="str">
            <v>Smartline</v>
          </cell>
          <cell r="AL66"/>
          <cell r="AM66"/>
          <cell r="AN66"/>
          <cell r="AO66"/>
          <cell r="AP66"/>
          <cell r="AQ66"/>
          <cell r="AR66" t="str">
            <v>Кромка в колір</v>
          </cell>
          <cell r="AS66" t="str">
            <v>Кромка в колір</v>
          </cell>
          <cell r="AT66" t="str">
            <v>MT-0004</v>
          </cell>
          <cell r="AU66">
            <v>0</v>
          </cell>
          <cell r="AV66" t="str">
            <v>MT-0004</v>
          </cell>
          <cell r="AW66" t="str">
            <v>Кромка Нестандарт</v>
          </cell>
          <cell r="AX66" t="str">
            <v>Кромка Нестандарт</v>
          </cell>
          <cell r="AY66">
            <v>0</v>
          </cell>
          <cell r="AZ66">
            <v>0</v>
          </cell>
          <cell r="BA66">
            <v>0</v>
          </cell>
          <cell r="BC66"/>
          <cell r="BD66"/>
          <cell r="BE66"/>
          <cell r="BF66"/>
          <cell r="BG66" t="str">
            <v>РО142031   </v>
          </cell>
        </row>
        <row r="67">
          <cell r="G67" t="str">
            <v>FN021SL дуб карамель, 17,9 MDF Білий RAL 9016 *FD</v>
          </cell>
          <cell r="H67" t="str">
            <v>Фасад PVC матовий FN021SL дуб карамель, товщина 17,9 мм, основа - МДФ, зворотня сторона – плівка PVC білий RAL 9016</v>
          </cell>
          <cell r="I67" t="str">
            <v>SL-FN021SL- MDF-RAL 9016</v>
          </cell>
          <cell r="J67" t="str">
            <v>1.2.1.SE</v>
          </cell>
          <cell r="K67">
            <v>762</v>
          </cell>
          <cell r="L67" t="str">
            <v>1.2.1.SE-FD</v>
          </cell>
          <cell r="M67">
            <v>3012</v>
          </cell>
          <cell r="N67" t="str">
            <v>Кромка в колір</v>
          </cell>
          <cell r="O67" t="str">
            <v>FN021SL</v>
          </cell>
          <cell r="P67">
            <v>0</v>
          </cell>
          <cell r="Q67" t="str">
            <v>FN021SL</v>
          </cell>
          <cell r="R67"/>
          <cell r="S67" t="str">
            <v>Кромка Нестандарт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FN021SL</v>
          </cell>
          <cell r="AB67" t="str">
            <v>дуб карамель</v>
          </cell>
          <cell r="AC67" t="str">
            <v>MTD</v>
          </cell>
          <cell r="AD67"/>
          <cell r="AE67"/>
          <cell r="AF67"/>
          <cell r="AG67"/>
          <cell r="AH67"/>
          <cell r="AI67"/>
          <cell r="AJ67"/>
          <cell r="AK67" t="str">
            <v>Smartline</v>
          </cell>
          <cell r="AL67"/>
          <cell r="AM67"/>
          <cell r="AN67"/>
          <cell r="AO67"/>
          <cell r="AP67"/>
          <cell r="AQ67"/>
          <cell r="AR67" t="str">
            <v>Кромка в колір</v>
          </cell>
          <cell r="AS67" t="str">
            <v>Кромка в колір</v>
          </cell>
          <cell r="AT67" t="str">
            <v>FN021SL</v>
          </cell>
          <cell r="AU67">
            <v>0</v>
          </cell>
          <cell r="AV67" t="str">
            <v>FN021SL</v>
          </cell>
          <cell r="AW67" t="str">
            <v>Кромка Нестандарт</v>
          </cell>
          <cell r="AX67" t="str">
            <v>Кромка Нестандарт</v>
          </cell>
          <cell r="AY67">
            <v>0</v>
          </cell>
          <cell r="AZ67">
            <v>0</v>
          </cell>
          <cell r="BA67">
            <v>0</v>
          </cell>
          <cell r="BC67"/>
          <cell r="BD67"/>
          <cell r="BE67"/>
          <cell r="BF67"/>
          <cell r="BG67" t="str">
            <v>РО155676   </v>
          </cell>
        </row>
        <row r="68">
          <cell r="G68" t="str">
            <v>FN051SL вогняний бетон, 17,9 MDF Білий RAL 9016 *FD</v>
          </cell>
          <cell r="H68" t="str">
            <v>Фасад PVC матовий FN051SL вогняний бетон, товщина 17,9 мм, основа - МДФ, зворотня сторона – плівка PVC білий RAL 9016</v>
          </cell>
          <cell r="I68" t="str">
            <v>SL-FN051SL- MDF-RAL 9016</v>
          </cell>
          <cell r="J68" t="str">
            <v>1.2.1.SE</v>
          </cell>
          <cell r="K68">
            <v>762</v>
          </cell>
          <cell r="L68" t="str">
            <v>1.2.1.SE-FD</v>
          </cell>
          <cell r="M68">
            <v>3012</v>
          </cell>
          <cell r="N68" t="str">
            <v>Кромка в колір</v>
          </cell>
          <cell r="O68" t="str">
            <v>FN051SL</v>
          </cell>
          <cell r="P68">
            <v>0</v>
          </cell>
          <cell r="Q68" t="str">
            <v>FN051SL</v>
          </cell>
          <cell r="R68"/>
          <cell r="S68" t="str">
            <v>Кромка Нестандарт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>FN051SL</v>
          </cell>
          <cell r="AB68" t="str">
            <v>вогняний бетон</v>
          </cell>
          <cell r="AC68" t="str">
            <v>MTD</v>
          </cell>
          <cell r="AD68"/>
          <cell r="AE68"/>
          <cell r="AF68"/>
          <cell r="AG68"/>
          <cell r="AH68"/>
          <cell r="AI68"/>
          <cell r="AJ68"/>
          <cell r="AK68" t="str">
            <v>Smartline</v>
          </cell>
          <cell r="AL68"/>
          <cell r="AM68"/>
          <cell r="AN68"/>
          <cell r="AO68"/>
          <cell r="AP68"/>
          <cell r="AQ68"/>
          <cell r="AR68" t="str">
            <v>Кромка в колір</v>
          </cell>
          <cell r="AS68" t="str">
            <v>Кромка в колір</v>
          </cell>
          <cell r="AT68" t="str">
            <v>FN051SL</v>
          </cell>
          <cell r="AU68">
            <v>0</v>
          </cell>
          <cell r="AV68" t="str">
            <v>FN051SL</v>
          </cell>
          <cell r="AW68" t="str">
            <v>Кромка Нестандарт</v>
          </cell>
          <cell r="AX68" t="str">
            <v>Кромка Нестандарт</v>
          </cell>
          <cell r="AY68">
            <v>0</v>
          </cell>
          <cell r="AZ68">
            <v>0</v>
          </cell>
          <cell r="BA68">
            <v>0</v>
          </cell>
          <cell r="BC68"/>
          <cell r="BD68"/>
          <cell r="BE68"/>
          <cell r="BF68"/>
          <cell r="BG68" t="str">
            <v>РО155677   </v>
          </cell>
        </row>
        <row r="69">
          <cell r="G69" t="str">
            <v>FN022SL бук альпійський, 17,9 MDF Білий RAL 9016 *FD</v>
          </cell>
          <cell r="H69" t="str">
            <v>Фасад PVC матовий FN022SL бук альпійський, товщина 17,9 мм, основа - МДФ, зворотня сторона – плівка PVC білий RAL 9016</v>
          </cell>
          <cell r="I69" t="str">
            <v>SL-FN022SL- MDF-RAL 9016</v>
          </cell>
          <cell r="J69" t="str">
            <v>1.2.1.SE</v>
          </cell>
          <cell r="K69"/>
          <cell r="L69"/>
          <cell r="M69">
            <v>3012</v>
          </cell>
          <cell r="N69" t="str">
            <v>Кромка в колір</v>
          </cell>
          <cell r="O69" t="str">
            <v>FN022SL</v>
          </cell>
          <cell r="P69">
            <v>0</v>
          </cell>
          <cell r="Q69" t="str">
            <v>FN022SL</v>
          </cell>
          <cell r="R69"/>
          <cell r="S69" t="str">
            <v>Кромка Нестандарт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>FN022SL</v>
          </cell>
          <cell r="AB69" t="str">
            <v>бук альпійський</v>
          </cell>
          <cell r="AC69" t="str">
            <v>MTD</v>
          </cell>
          <cell r="AD69"/>
          <cell r="AE69"/>
          <cell r="AF69"/>
          <cell r="AG69"/>
          <cell r="AH69"/>
          <cell r="AI69"/>
          <cell r="AJ69"/>
          <cell r="AK69" t="str">
            <v>Smartline</v>
          </cell>
          <cell r="AL69"/>
          <cell r="AM69"/>
          <cell r="AN69"/>
          <cell r="AO69"/>
          <cell r="AP69"/>
          <cell r="AQ69"/>
          <cell r="AR69" t="str">
            <v>Кромка в колір</v>
          </cell>
          <cell r="AS69" t="str">
            <v>Кромка в колір</v>
          </cell>
          <cell r="AT69" t="str">
            <v>FN022SL</v>
          </cell>
          <cell r="AU69">
            <v>0</v>
          </cell>
          <cell r="AV69" t="str">
            <v>FN022SL</v>
          </cell>
          <cell r="AW69" t="str">
            <v>Кромка Нестандарт</v>
          </cell>
          <cell r="AX69" t="str">
            <v>Кромка Нестандарт</v>
          </cell>
          <cell r="AY69">
            <v>0</v>
          </cell>
          <cell r="AZ69">
            <v>0</v>
          </cell>
          <cell r="BA69">
            <v>0</v>
          </cell>
          <cell r="BC69"/>
          <cell r="BD69"/>
          <cell r="BE69"/>
          <cell r="BF69"/>
          <cell r="BG69" t="str">
            <v>РО156457   </v>
          </cell>
        </row>
        <row r="70">
          <cell r="G70" t="str">
            <v>FN023SL ясен королівський, 17,9 MDF Білий RAL 9016 *FD</v>
          </cell>
          <cell r="H70" t="str">
            <v>Фасад PVC матовий FN023SL ясен королівський, товщина 17,9 мм, основа - МДФ, зворотня сторона – плівка PVC білий RAL 9016</v>
          </cell>
          <cell r="I70" t="str">
            <v>SL-FN023SL- MDF-RAL 9016</v>
          </cell>
          <cell r="J70" t="str">
            <v>1.2.1.SE</v>
          </cell>
          <cell r="K70"/>
          <cell r="L70"/>
          <cell r="M70">
            <v>3012</v>
          </cell>
          <cell r="N70" t="str">
            <v>Кромка в колір</v>
          </cell>
          <cell r="O70" t="str">
            <v>FN023SL</v>
          </cell>
          <cell r="P70">
            <v>0</v>
          </cell>
          <cell r="Q70" t="str">
            <v>FN023SL</v>
          </cell>
          <cell r="R70"/>
          <cell r="S70" t="str">
            <v>Кромка Нестандарт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FN023SL</v>
          </cell>
          <cell r="AB70" t="str">
            <v>ясен королівський</v>
          </cell>
          <cell r="AC70" t="str">
            <v>MTD</v>
          </cell>
          <cell r="AD70"/>
          <cell r="AE70"/>
          <cell r="AF70"/>
          <cell r="AG70"/>
          <cell r="AH70"/>
          <cell r="AI70"/>
          <cell r="AJ70"/>
          <cell r="AK70" t="str">
            <v>Smartline</v>
          </cell>
          <cell r="AL70"/>
          <cell r="AM70"/>
          <cell r="AN70"/>
          <cell r="AO70"/>
          <cell r="AP70"/>
          <cell r="AQ70"/>
          <cell r="AR70" t="str">
            <v>Кромка в колір</v>
          </cell>
          <cell r="AS70" t="str">
            <v>Кромка в колір</v>
          </cell>
          <cell r="AT70" t="str">
            <v>FN023SL</v>
          </cell>
          <cell r="AU70">
            <v>0</v>
          </cell>
          <cell r="AV70" t="str">
            <v>FN023SL</v>
          </cell>
          <cell r="AW70" t="str">
            <v>Кромка Нестандарт</v>
          </cell>
          <cell r="AX70" t="str">
            <v>Кромка Нестандарт</v>
          </cell>
          <cell r="AY70">
            <v>0</v>
          </cell>
          <cell r="AZ70">
            <v>0</v>
          </cell>
          <cell r="BA70">
            <v>0</v>
          </cell>
          <cell r="BC70"/>
          <cell r="BD70"/>
          <cell r="BE70"/>
          <cell r="BF70"/>
          <cell r="BG70" t="str">
            <v>РО156459   </v>
          </cell>
        </row>
        <row r="71">
          <cell r="G71" t="str">
            <v>FN024SL в'яз сірий, 17,9 MDF Білий RAL 9016 *FD</v>
          </cell>
          <cell r="H71" t="str">
            <v>Фасад PVC матовий FN024SL в'яз сірий, товщина 17,9 мм, основа - МДФ, зворотня сторона – плівка PVC білий RAL 9016</v>
          </cell>
          <cell r="I71" t="str">
            <v>SL-FN024SL- MDF-RAL 9016</v>
          </cell>
          <cell r="J71" t="str">
            <v>1.2.1.SE</v>
          </cell>
          <cell r="K71"/>
          <cell r="L71"/>
          <cell r="M71">
            <v>3012</v>
          </cell>
          <cell r="N71" t="str">
            <v>Кромка в колір</v>
          </cell>
          <cell r="O71" t="str">
            <v>FN024SL</v>
          </cell>
          <cell r="P71">
            <v>0</v>
          </cell>
          <cell r="Q71" t="str">
            <v>FN024SL</v>
          </cell>
          <cell r="R71"/>
          <cell r="S71" t="str">
            <v>Кромка Нестандарт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FN024SL</v>
          </cell>
          <cell r="AB71" t="str">
            <v>в'яз сірий</v>
          </cell>
          <cell r="AC71" t="str">
            <v>MTD</v>
          </cell>
          <cell r="AD71"/>
          <cell r="AE71"/>
          <cell r="AF71"/>
          <cell r="AG71"/>
          <cell r="AH71"/>
          <cell r="AI71"/>
          <cell r="AJ71"/>
          <cell r="AK71" t="str">
            <v>Smartline</v>
          </cell>
          <cell r="AL71"/>
          <cell r="AM71"/>
          <cell r="AN71"/>
          <cell r="AO71"/>
          <cell r="AP71"/>
          <cell r="AQ71"/>
          <cell r="AR71" t="str">
            <v>Кромка в колір</v>
          </cell>
          <cell r="AS71" t="str">
            <v>Кромка в колір</v>
          </cell>
          <cell r="AT71" t="str">
            <v>FN024SL</v>
          </cell>
          <cell r="AU71">
            <v>0</v>
          </cell>
          <cell r="AV71" t="str">
            <v>FN024SL</v>
          </cell>
          <cell r="AW71" t="str">
            <v>Кромка Нестандарт</v>
          </cell>
          <cell r="AX71" t="str">
            <v>Кромка Нестандарт</v>
          </cell>
          <cell r="AY71">
            <v>0</v>
          </cell>
          <cell r="AZ71">
            <v>0</v>
          </cell>
          <cell r="BA71">
            <v>0</v>
          </cell>
          <cell r="BC71"/>
          <cell r="BD71"/>
          <cell r="BE71"/>
          <cell r="BF71"/>
          <cell r="BG71" t="str">
            <v>РО156460   </v>
          </cell>
        </row>
        <row r="72">
          <cell r="G72" t="str">
            <v>FN025SL клен гірський, 17,9 MDF Білий RAL 9016 *FD</v>
          </cell>
          <cell r="H72" t="str">
            <v>Фасад PVC матовий FN025SL клен гірський, товщина 17,9 мм, основа - МДФ, зворотня сторона – плівка PVC білий RAL 9016</v>
          </cell>
          <cell r="I72" t="str">
            <v>SL-FN025SL- MDF-RAL 9016</v>
          </cell>
          <cell r="J72" t="str">
            <v>1.2.1.SE</v>
          </cell>
          <cell r="K72"/>
          <cell r="L72"/>
          <cell r="M72">
            <v>3012</v>
          </cell>
          <cell r="N72" t="str">
            <v>Кромка в колір</v>
          </cell>
          <cell r="O72" t="str">
            <v>FN025SL</v>
          </cell>
          <cell r="P72">
            <v>0</v>
          </cell>
          <cell r="Q72" t="str">
            <v>FN025SL</v>
          </cell>
          <cell r="R72"/>
          <cell r="S72" t="str">
            <v>Кромка Нестандарт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FN025SL</v>
          </cell>
          <cell r="AB72" t="str">
            <v>клен гірський</v>
          </cell>
          <cell r="AC72" t="str">
            <v>MTD</v>
          </cell>
          <cell r="AD72"/>
          <cell r="AE72"/>
          <cell r="AF72"/>
          <cell r="AG72"/>
          <cell r="AH72"/>
          <cell r="AI72"/>
          <cell r="AJ72"/>
          <cell r="AK72" t="str">
            <v>Smartline</v>
          </cell>
          <cell r="AL72"/>
          <cell r="AM72"/>
          <cell r="AN72"/>
          <cell r="AO72"/>
          <cell r="AP72"/>
          <cell r="AQ72"/>
          <cell r="AR72" t="str">
            <v>Кромка в колір</v>
          </cell>
          <cell r="AS72" t="str">
            <v>Кромка в колір</v>
          </cell>
          <cell r="AT72" t="str">
            <v>FN025SL</v>
          </cell>
          <cell r="AU72">
            <v>0</v>
          </cell>
          <cell r="AV72" t="str">
            <v>FN025SL</v>
          </cell>
          <cell r="AW72" t="str">
            <v>Кромка Нестандарт</v>
          </cell>
          <cell r="AX72" t="str">
            <v>Кромка Нестандарт</v>
          </cell>
          <cell r="AY72">
            <v>0</v>
          </cell>
          <cell r="AZ72">
            <v>0</v>
          </cell>
          <cell r="BA72">
            <v>0</v>
          </cell>
          <cell r="BC72"/>
          <cell r="BD72"/>
          <cell r="BE72"/>
          <cell r="BF72"/>
          <cell r="BG72" t="str">
            <v>РО156461   </v>
          </cell>
        </row>
        <row r="73">
          <cell r="G73" t="str">
            <v>FN052SL багамський камінь, 17,9 MDF Білий RAL 9016 *FD</v>
          </cell>
          <cell r="H73" t="str">
            <v>Фасад PVC матовий FN052SL багамський камінь, товщина 17,9 мм, основа - МДФ, зворотня сторона – плівка PVC білий RAL 9016</v>
          </cell>
          <cell r="I73" t="str">
            <v>SL-FN052SL- MDF-RAL 9016</v>
          </cell>
          <cell r="J73" t="str">
            <v>1.2.1.SE</v>
          </cell>
          <cell r="K73"/>
          <cell r="L73"/>
          <cell r="M73">
            <v>3012</v>
          </cell>
          <cell r="N73" t="str">
            <v>Кромка в колір</v>
          </cell>
          <cell r="O73" t="str">
            <v>FN052SL</v>
          </cell>
          <cell r="P73">
            <v>0</v>
          </cell>
          <cell r="Q73" t="str">
            <v>FN052SL</v>
          </cell>
          <cell r="R73"/>
          <cell r="S73" t="str">
            <v>Кромка Нестандарт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FN052SL</v>
          </cell>
          <cell r="AB73" t="str">
            <v>багамський камінь</v>
          </cell>
          <cell r="AC73" t="str">
            <v>MTD</v>
          </cell>
          <cell r="AD73"/>
          <cell r="AE73"/>
          <cell r="AF73"/>
          <cell r="AG73"/>
          <cell r="AH73"/>
          <cell r="AI73"/>
          <cell r="AJ73"/>
          <cell r="AK73" t="str">
            <v>Smartline</v>
          </cell>
          <cell r="AL73"/>
          <cell r="AM73"/>
          <cell r="AN73"/>
          <cell r="AO73"/>
          <cell r="AP73"/>
          <cell r="AQ73"/>
          <cell r="AR73" t="str">
            <v>Кромка в колір</v>
          </cell>
          <cell r="AS73" t="str">
            <v>Кромка в колір</v>
          </cell>
          <cell r="AT73" t="str">
            <v>FN052SL</v>
          </cell>
          <cell r="AU73">
            <v>0</v>
          </cell>
          <cell r="AV73" t="str">
            <v>FN052SL</v>
          </cell>
          <cell r="AW73" t="str">
            <v>Кромка Нестандарт</v>
          </cell>
          <cell r="AX73" t="str">
            <v>Кромка Нестандарт</v>
          </cell>
          <cell r="AY73">
            <v>0</v>
          </cell>
          <cell r="AZ73">
            <v>0</v>
          </cell>
          <cell r="BA73">
            <v>0</v>
          </cell>
          <cell r="BC73"/>
          <cell r="BD73"/>
          <cell r="BE73"/>
          <cell r="BF73"/>
          <cell r="BG73" t="str">
            <v>РО156463   </v>
          </cell>
        </row>
        <row r="74">
          <cell r="G74" t="str">
            <v>GL-0001U SL DUO, 17,9 MDF MT-0001U SL білий *FD</v>
          </cell>
          <cell r="H74" t="str">
            <v>Фасад PVC глянцевий GL-0001U SL білий, DUO, товщина 17,9 мм, основа - МДФ, зворотня сторона – MT-0001U SL білий</v>
          </cell>
          <cell r="I74" t="str">
            <v>SL-DUO-GL0001U- MDF-MT0001U</v>
          </cell>
          <cell r="J74" t="str">
            <v>1.2.1.SE</v>
          </cell>
          <cell r="K74"/>
          <cell r="L74"/>
          <cell r="M74">
            <v>2924</v>
          </cell>
          <cell r="N74" t="str">
            <v>Кромка в колір</v>
          </cell>
          <cell r="O74" t="str">
            <v>GL-0001</v>
          </cell>
          <cell r="P74">
            <v>0</v>
          </cell>
          <cell r="Q74" t="str">
            <v>GL-0001</v>
          </cell>
          <cell r="R74"/>
          <cell r="S74" t="str">
            <v>Кромка Нестандарт</v>
          </cell>
          <cell r="T74"/>
          <cell r="U74"/>
          <cell r="V74"/>
          <cell r="W74"/>
          <cell r="X74"/>
          <cell r="Y74"/>
          <cell r="Z74"/>
          <cell r="AA74" t="str">
            <v>GL-DUO-0001U SL</v>
          </cell>
          <cell r="AB74" t="str">
            <v>білий</v>
          </cell>
          <cell r="AC74" t="str">
            <v>GL</v>
          </cell>
          <cell r="AD74"/>
          <cell r="AE74"/>
          <cell r="AF74"/>
          <cell r="AG74"/>
          <cell r="AH74"/>
          <cell r="AI74"/>
          <cell r="AJ74"/>
          <cell r="AK74" t="str">
            <v>Smartline</v>
          </cell>
          <cell r="AL74"/>
          <cell r="AM74"/>
          <cell r="AN74"/>
          <cell r="AO74"/>
          <cell r="AP74"/>
          <cell r="AQ74"/>
          <cell r="AR74" t="str">
            <v>Кромка в колір</v>
          </cell>
          <cell r="AS74" t="str">
            <v>Кромка в колір</v>
          </cell>
          <cell r="AT74" t="str">
            <v>GL-0001</v>
          </cell>
          <cell r="AU74">
            <v>0</v>
          </cell>
          <cell r="AV74" t="str">
            <v>GL-0001</v>
          </cell>
          <cell r="AW74" t="str">
            <v>Кромка Нестандарт</v>
          </cell>
          <cell r="AX74" t="str">
            <v>Кромка Нестандарт</v>
          </cell>
          <cell r="AY74"/>
          <cell r="AZ74"/>
          <cell r="BA74"/>
          <cell r="BB74"/>
          <cell r="BC74"/>
          <cell r="BD74"/>
          <cell r="BE74"/>
          <cell r="BF74"/>
          <cell r="BG74" t="str">
            <v>РО170845</v>
          </cell>
        </row>
        <row r="75">
          <cell r="G75" t="str">
            <v>GL-0002U SL, DUO,17,9 MDF MT-0002U SL магнолія *FD</v>
          </cell>
          <cell r="H75" t="str">
            <v>Фасад PVC глянцевий GL-0002U SL магнолія, DUO, товщина 17,9 мм, основа - МДФ, зворотня сторона – MT-0002U SL магнолія</v>
          </cell>
          <cell r="I75" t="str">
            <v>SL-DUO-GL0002U- MDF-MT0002U</v>
          </cell>
          <cell r="J75" t="str">
            <v>1.2.1.SE</v>
          </cell>
          <cell r="K75"/>
          <cell r="L75"/>
          <cell r="M75">
            <v>2924</v>
          </cell>
          <cell r="N75" t="str">
            <v>Кромка в колір</v>
          </cell>
          <cell r="O75" t="str">
            <v>GL-0002</v>
          </cell>
          <cell r="P75">
            <v>0</v>
          </cell>
          <cell r="Q75" t="str">
            <v>GL-0002</v>
          </cell>
          <cell r="R75"/>
          <cell r="S75" t="str">
            <v>Кромка Нестандарт</v>
          </cell>
          <cell r="T75"/>
          <cell r="U75"/>
          <cell r="V75"/>
          <cell r="W75"/>
          <cell r="X75"/>
          <cell r="Y75"/>
          <cell r="Z75"/>
          <cell r="AA75" t="str">
            <v>GL-DUO-0002U SL</v>
          </cell>
          <cell r="AB75" t="str">
            <v>магнолія</v>
          </cell>
          <cell r="AC75" t="str">
            <v>GL</v>
          </cell>
          <cell r="AD75"/>
          <cell r="AE75"/>
          <cell r="AF75"/>
          <cell r="AG75"/>
          <cell r="AH75"/>
          <cell r="AI75"/>
          <cell r="AJ75"/>
          <cell r="AK75" t="str">
            <v>Smartline</v>
          </cell>
          <cell r="AL75"/>
          <cell r="AM75"/>
          <cell r="AN75"/>
          <cell r="AO75"/>
          <cell r="AP75"/>
          <cell r="AQ75"/>
          <cell r="AR75" t="str">
            <v>Кромка в колір</v>
          </cell>
          <cell r="AS75" t="str">
            <v>Кромка в колір</v>
          </cell>
          <cell r="AT75" t="str">
            <v>GL-0002</v>
          </cell>
          <cell r="AU75">
            <v>0</v>
          </cell>
          <cell r="AV75" t="str">
            <v>GL-0002</v>
          </cell>
          <cell r="AW75" t="str">
            <v>Кромка Нестандарт</v>
          </cell>
          <cell r="AX75" t="str">
            <v>Кромка Нестандарт</v>
          </cell>
          <cell r="AY75"/>
          <cell r="AZ75"/>
          <cell r="BA75"/>
          <cell r="BB75"/>
          <cell r="BC75"/>
          <cell r="BD75"/>
          <cell r="BE75"/>
          <cell r="BF75"/>
          <cell r="BG75" t="str">
            <v>РО170846</v>
          </cell>
        </row>
        <row r="76">
          <cell r="G76" t="str">
            <v>GL-0003U SL, DUO, 17,9 MDF MT-0003U SL крижана кава *FD</v>
          </cell>
          <cell r="H76" t="str">
            <v>Фасад PVC глянцева GL-0003U SL крижана кава, DUO, товщина 17,9 мм, основа - МДФ, зворотня сторона – MT-0003U SL крижана кава</v>
          </cell>
          <cell r="I76" t="str">
            <v>SL-DUO-GL0003U- MDF-MT0003U</v>
          </cell>
          <cell r="J76" t="str">
            <v>1.2.1.SE</v>
          </cell>
          <cell r="K76"/>
          <cell r="L76"/>
          <cell r="M76">
            <v>2924</v>
          </cell>
          <cell r="N76" t="str">
            <v>Кромка в колір</v>
          </cell>
          <cell r="O76" t="str">
            <v>GL-0003</v>
          </cell>
          <cell r="P76">
            <v>0</v>
          </cell>
          <cell r="Q76" t="str">
            <v>GL-0003</v>
          </cell>
          <cell r="R76"/>
          <cell r="S76" t="str">
            <v>Кромка Нестандарт</v>
          </cell>
          <cell r="T76"/>
          <cell r="U76"/>
          <cell r="V76"/>
          <cell r="W76"/>
          <cell r="X76"/>
          <cell r="Y76"/>
          <cell r="Z76"/>
          <cell r="AA76" t="str">
            <v>GL-DUO-0003U SL</v>
          </cell>
          <cell r="AB76" t="str">
            <v>крижана кава</v>
          </cell>
          <cell r="AC76" t="str">
            <v>GL</v>
          </cell>
          <cell r="AD76"/>
          <cell r="AE76"/>
          <cell r="AF76"/>
          <cell r="AG76"/>
          <cell r="AH76"/>
          <cell r="AI76"/>
          <cell r="AJ76"/>
          <cell r="AK76" t="str">
            <v>Smartline</v>
          </cell>
          <cell r="AL76"/>
          <cell r="AM76"/>
          <cell r="AN76"/>
          <cell r="AO76"/>
          <cell r="AP76"/>
          <cell r="AQ76"/>
          <cell r="AR76" t="str">
            <v>Кромка в колір</v>
          </cell>
          <cell r="AS76" t="str">
            <v>Кромка в колір</v>
          </cell>
          <cell r="AT76" t="str">
            <v>GL-0003</v>
          </cell>
          <cell r="AU76">
            <v>0</v>
          </cell>
          <cell r="AV76" t="str">
            <v>GL-0003</v>
          </cell>
          <cell r="AW76" t="str">
            <v>Кромка Нестандарт</v>
          </cell>
          <cell r="AX76" t="str">
            <v>Кромка Нестандарт</v>
          </cell>
          <cell r="AY76"/>
          <cell r="AZ76"/>
          <cell r="BA76"/>
          <cell r="BB76"/>
          <cell r="BC76"/>
          <cell r="BD76"/>
          <cell r="BE76"/>
          <cell r="BF76"/>
          <cell r="BG76" t="str">
            <v>РО170847</v>
          </cell>
        </row>
        <row r="77">
          <cell r="G77" t="str">
            <v>GL-0004U SL, DUO, 17,9 MDF MT-0004U SL сірий дощ*FD</v>
          </cell>
          <cell r="H77" t="str">
            <v>Фасад PVC глянцева GL-0004U SL сірий дощ, DUO, товщина 17,9 мм, основа - МДФ, зворотня сторона – MT-0004U SL сірий дощ</v>
          </cell>
          <cell r="I77" t="str">
            <v>SL-DUO-GL0004U- MDF-MT0004U</v>
          </cell>
          <cell r="J77" t="str">
            <v>1.2.1.SE</v>
          </cell>
          <cell r="K77"/>
          <cell r="L77"/>
          <cell r="M77">
            <v>2924</v>
          </cell>
          <cell r="N77" t="str">
            <v>Кромка в колір</v>
          </cell>
          <cell r="O77" t="str">
            <v>GL-0004</v>
          </cell>
          <cell r="P77">
            <v>0</v>
          </cell>
          <cell r="Q77" t="str">
            <v>GL-0004</v>
          </cell>
          <cell r="R77"/>
          <cell r="S77" t="str">
            <v>Кромка Нестандарт</v>
          </cell>
          <cell r="T77"/>
          <cell r="U77"/>
          <cell r="V77"/>
          <cell r="W77"/>
          <cell r="X77"/>
          <cell r="Y77"/>
          <cell r="Z77"/>
          <cell r="AA77" t="str">
            <v>GL-DUO-0004U SL</v>
          </cell>
          <cell r="AB77" t="str">
            <v>сірий дощ</v>
          </cell>
          <cell r="AC77" t="str">
            <v>GL</v>
          </cell>
          <cell r="AD77"/>
          <cell r="AE77"/>
          <cell r="AF77"/>
          <cell r="AG77"/>
          <cell r="AH77"/>
          <cell r="AI77"/>
          <cell r="AJ77"/>
          <cell r="AK77" t="str">
            <v>Smartline</v>
          </cell>
          <cell r="AL77"/>
          <cell r="AM77"/>
          <cell r="AN77"/>
          <cell r="AO77"/>
          <cell r="AP77"/>
          <cell r="AQ77"/>
          <cell r="AR77" t="str">
            <v>Кромка в колір</v>
          </cell>
          <cell r="AS77" t="str">
            <v>Кромка в колір</v>
          </cell>
          <cell r="AT77" t="str">
            <v>GL-0004</v>
          </cell>
          <cell r="AU77">
            <v>0</v>
          </cell>
          <cell r="AV77" t="str">
            <v>GL-0004</v>
          </cell>
          <cell r="AW77" t="str">
            <v>Кромка Нестандарт</v>
          </cell>
          <cell r="AX77" t="str">
            <v>Кромка Нестандарт</v>
          </cell>
          <cell r="AY77"/>
          <cell r="AZ77"/>
          <cell r="BA77"/>
          <cell r="BB77"/>
          <cell r="BC77"/>
          <cell r="BD77"/>
          <cell r="BE77"/>
          <cell r="BF77"/>
          <cell r="BG77" t="str">
            <v>РО170848</v>
          </cell>
        </row>
        <row r="78">
          <cell r="G78" t="str">
            <v>GL-0001U SL DUAL, 17,9 MDF GL-0001U SL білий *FD</v>
          </cell>
          <cell r="H78" t="str">
            <v>Фасад PVC глянцевий GL-0001U SL білий, DUAL, товщина 17,9 мм, основа - МДФ, зворотня сторона – GL-0001U SL білий</v>
          </cell>
          <cell r="I78" t="str">
            <v>SL-DUAL-GL0001U- MDF-GL0001U</v>
          </cell>
          <cell r="J78" t="str">
            <v>1.2.1.SE</v>
          </cell>
          <cell r="K78"/>
          <cell r="L78"/>
          <cell r="M78">
            <v>2924</v>
          </cell>
          <cell r="N78" t="str">
            <v>Кромка в колір</v>
          </cell>
          <cell r="O78" t="str">
            <v>GL-0001</v>
          </cell>
          <cell r="P78">
            <v>0</v>
          </cell>
          <cell r="Q78" t="str">
            <v>GL-0001</v>
          </cell>
          <cell r="R78"/>
          <cell r="S78" t="str">
            <v>Кромка Нестандарт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>GL-DUAL-0001U SL</v>
          </cell>
          <cell r="AB78" t="str">
            <v>білий</v>
          </cell>
          <cell r="AC78" t="str">
            <v>GL</v>
          </cell>
          <cell r="AD78"/>
          <cell r="AE78"/>
          <cell r="AF78"/>
          <cell r="AG78"/>
          <cell r="AH78"/>
          <cell r="AI78"/>
          <cell r="AJ78"/>
          <cell r="AK78" t="str">
            <v>Smartline</v>
          </cell>
          <cell r="AL78"/>
          <cell r="AM78"/>
          <cell r="AN78"/>
          <cell r="AO78"/>
          <cell r="AP78"/>
          <cell r="AQ78"/>
          <cell r="AR78" t="str">
            <v>Кромка в колір</v>
          </cell>
          <cell r="AS78" t="str">
            <v>Кромка в колір</v>
          </cell>
          <cell r="AT78" t="str">
            <v>GL-0001</v>
          </cell>
          <cell r="AU78">
            <v>0</v>
          </cell>
          <cell r="AV78" t="str">
            <v>GL-0001</v>
          </cell>
          <cell r="AW78" t="str">
            <v>Кромка Нестандарт</v>
          </cell>
          <cell r="AX78" t="str">
            <v>Кромка Нестандарт</v>
          </cell>
          <cell r="AY78">
            <v>0</v>
          </cell>
          <cell r="AZ78">
            <v>0</v>
          </cell>
          <cell r="BA78">
            <v>0</v>
          </cell>
          <cell r="BB78"/>
          <cell r="BC78"/>
          <cell r="BD78"/>
          <cell r="BE78"/>
          <cell r="BF78"/>
          <cell r="BG78" t="str">
            <v>РО142850   </v>
          </cell>
        </row>
        <row r="79">
          <cell r="G79" t="str">
            <v>GL-0002U SL, DUAL,17,9 MDF GL-0002U SL магнолія *FD</v>
          </cell>
          <cell r="H79" t="str">
            <v>Фасад PVC глянцевий GL-0002U SL магнолія, DUAL, товщина 17,9 мм, основа - МДФ, зворотня сторона – GL-0002U SL магнолія</v>
          </cell>
          <cell r="I79" t="str">
            <v>SL-DUAL-GL0002U- MDF-GL0002U</v>
          </cell>
          <cell r="J79" t="str">
            <v>1.2.1.SE</v>
          </cell>
          <cell r="K79"/>
          <cell r="L79"/>
          <cell r="M79">
            <v>2924</v>
          </cell>
          <cell r="N79" t="str">
            <v>Кромка в колір</v>
          </cell>
          <cell r="O79" t="str">
            <v>GL-0002</v>
          </cell>
          <cell r="P79">
            <v>0</v>
          </cell>
          <cell r="Q79" t="str">
            <v>GL-0002</v>
          </cell>
          <cell r="R79"/>
          <cell r="S79" t="str">
            <v>Кромка Нестандарт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GL-DUAL-0002U SL</v>
          </cell>
          <cell r="AB79" t="str">
            <v>магнолія</v>
          </cell>
          <cell r="AC79" t="str">
            <v>GL</v>
          </cell>
          <cell r="AD79"/>
          <cell r="AE79"/>
          <cell r="AF79"/>
          <cell r="AG79"/>
          <cell r="AH79"/>
          <cell r="AI79"/>
          <cell r="AJ79"/>
          <cell r="AK79" t="str">
            <v>Smartline</v>
          </cell>
          <cell r="AL79"/>
          <cell r="AM79"/>
          <cell r="AN79"/>
          <cell r="AO79"/>
          <cell r="AP79"/>
          <cell r="AQ79"/>
          <cell r="AR79" t="str">
            <v>Кромка в колір</v>
          </cell>
          <cell r="AS79" t="str">
            <v>Кромка в колір</v>
          </cell>
          <cell r="AT79" t="str">
            <v>GL-0002</v>
          </cell>
          <cell r="AU79">
            <v>0</v>
          </cell>
          <cell r="AV79" t="str">
            <v>GL-0002</v>
          </cell>
          <cell r="AW79" t="str">
            <v>Кромка Нестандарт</v>
          </cell>
          <cell r="AX79" t="str">
            <v>Кромка Нестандарт</v>
          </cell>
          <cell r="AY79">
            <v>0</v>
          </cell>
          <cell r="AZ79">
            <v>0</v>
          </cell>
          <cell r="BA79">
            <v>0</v>
          </cell>
          <cell r="BB79"/>
          <cell r="BC79"/>
          <cell r="BD79"/>
          <cell r="BE79"/>
          <cell r="BF79"/>
          <cell r="BG79" t="str">
            <v>РО142851   </v>
          </cell>
        </row>
        <row r="80">
          <cell r="G80" t="str">
            <v>GL-0003U SL, DUAL, 17,9 MDF GL-0003U SL крижана кава *FD</v>
          </cell>
          <cell r="H80" t="str">
            <v>Фасад PVC глянцева GL-0003U SL крижана кава, DUAL, товщина 17,9 мм, основа - МДФ, зворотня сторона – GL-0003U SL крижана кава</v>
          </cell>
          <cell r="I80" t="str">
            <v>SL-DUAL-GL0003U- MDF-GL0003U</v>
          </cell>
          <cell r="J80" t="str">
            <v>1.2.1.SE</v>
          </cell>
          <cell r="K80"/>
          <cell r="L80"/>
          <cell r="M80">
            <v>2924</v>
          </cell>
          <cell r="N80" t="str">
            <v>Кромка в колір</v>
          </cell>
          <cell r="O80" t="str">
            <v>GL-0003</v>
          </cell>
          <cell r="P80">
            <v>0</v>
          </cell>
          <cell r="Q80" t="str">
            <v>GL-0003</v>
          </cell>
          <cell r="R80"/>
          <cell r="S80" t="str">
            <v>Кромка Нестандарт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GL-DUAL-0003U SL</v>
          </cell>
          <cell r="AB80" t="str">
            <v>крижана кава</v>
          </cell>
          <cell r="AC80" t="str">
            <v>GL</v>
          </cell>
          <cell r="AD80"/>
          <cell r="AE80"/>
          <cell r="AF80"/>
          <cell r="AG80"/>
          <cell r="AH80"/>
          <cell r="AI80"/>
          <cell r="AJ80"/>
          <cell r="AK80" t="str">
            <v>Smartline</v>
          </cell>
          <cell r="AL80"/>
          <cell r="AM80"/>
          <cell r="AN80"/>
          <cell r="AO80"/>
          <cell r="AP80"/>
          <cell r="AQ80"/>
          <cell r="AR80" t="str">
            <v>Кромка в колір</v>
          </cell>
          <cell r="AS80" t="str">
            <v>Кромка в колір</v>
          </cell>
          <cell r="AT80" t="str">
            <v>GL-0003</v>
          </cell>
          <cell r="AU80">
            <v>0</v>
          </cell>
          <cell r="AV80" t="str">
            <v>GL-0003</v>
          </cell>
          <cell r="AW80" t="str">
            <v>Кромка Нестандарт</v>
          </cell>
          <cell r="AX80" t="str">
            <v>Кромка Нестандарт</v>
          </cell>
          <cell r="AY80">
            <v>0</v>
          </cell>
          <cell r="AZ80">
            <v>0</v>
          </cell>
          <cell r="BA80">
            <v>0</v>
          </cell>
          <cell r="BB80"/>
          <cell r="BC80"/>
          <cell r="BD80"/>
          <cell r="BE80"/>
          <cell r="BF80"/>
          <cell r="BG80" t="str">
            <v>РО142857   </v>
          </cell>
        </row>
        <row r="81">
          <cell r="G81" t="str">
            <v>GL-0004U SL, DUAL, 17,9 MDF GL-0004U SL сірий дощ *FD</v>
          </cell>
          <cell r="H81" t="str">
            <v>Фасад PVC глянцева GL-0004U SL сірий дощ, DUAL, товщина 17,9 мм, основа - МДФ, зворотня сторона – GL-0004U SL сірий дощ</v>
          </cell>
          <cell r="I81" t="str">
            <v>SL-DUAL-GL0004U- MDF-GL0004U</v>
          </cell>
          <cell r="J81" t="str">
            <v>1.2.1.SE</v>
          </cell>
          <cell r="K81"/>
          <cell r="L81"/>
          <cell r="M81">
            <v>2924</v>
          </cell>
          <cell r="N81" t="str">
            <v>Кромка в колір</v>
          </cell>
          <cell r="O81" t="str">
            <v>GL-0004</v>
          </cell>
          <cell r="P81">
            <v>0</v>
          </cell>
          <cell r="Q81" t="str">
            <v>GL-0004</v>
          </cell>
          <cell r="R81"/>
          <cell r="S81" t="str">
            <v>Кромка Нестандарт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>GL-DUAL-0004U SL</v>
          </cell>
          <cell r="AB81" t="str">
            <v>сірий дощ</v>
          </cell>
          <cell r="AC81" t="str">
            <v>GL</v>
          </cell>
          <cell r="AD81"/>
          <cell r="AE81"/>
          <cell r="AF81"/>
          <cell r="AG81"/>
          <cell r="AH81"/>
          <cell r="AI81"/>
          <cell r="AJ81"/>
          <cell r="AK81" t="str">
            <v>Smartline</v>
          </cell>
          <cell r="AL81"/>
          <cell r="AM81"/>
          <cell r="AN81"/>
          <cell r="AO81"/>
          <cell r="AP81"/>
          <cell r="AQ81"/>
          <cell r="AR81" t="str">
            <v>Кромка в колір</v>
          </cell>
          <cell r="AS81" t="str">
            <v>Кромка в колір</v>
          </cell>
          <cell r="AT81" t="str">
            <v>GL-0004</v>
          </cell>
          <cell r="AU81">
            <v>0</v>
          </cell>
          <cell r="AV81" t="str">
            <v>GL-0004</v>
          </cell>
          <cell r="AW81" t="str">
            <v>Кромка Нестандарт</v>
          </cell>
          <cell r="AX81" t="str">
            <v>Кромка Нестандарт</v>
          </cell>
          <cell r="AY81">
            <v>0</v>
          </cell>
          <cell r="AZ81">
            <v>0</v>
          </cell>
          <cell r="BA81">
            <v>0</v>
          </cell>
          <cell r="BB81"/>
          <cell r="BC81"/>
          <cell r="BD81"/>
          <cell r="BE81"/>
          <cell r="BF81"/>
          <cell r="BG81" t="str">
            <v>РО142856   </v>
          </cell>
        </row>
        <row r="82">
          <cell r="G82" t="str">
            <v>MT-0001U SL, DUAL, 17,9 MDF MT-0001U SL білий *FD</v>
          </cell>
          <cell r="H82" t="str">
            <v>Фасад PVC матовий MT-0001U SL білий, DUAL, товщина 17,9 мм, основа - МДФ, зворотня сторона – MT-0001U SL білий</v>
          </cell>
          <cell r="I82" t="str">
            <v>SL-DUAL-MT0001U- MDF-MT0001U</v>
          </cell>
          <cell r="J82" t="str">
            <v>1.2.1.SE</v>
          </cell>
          <cell r="K82"/>
          <cell r="L82"/>
          <cell r="M82">
            <v>3012</v>
          </cell>
          <cell r="N82" t="str">
            <v>Кромка в колір</v>
          </cell>
          <cell r="O82" t="str">
            <v>MT-0001</v>
          </cell>
          <cell r="P82">
            <v>0</v>
          </cell>
          <cell r="Q82" t="str">
            <v>GL-0002</v>
          </cell>
          <cell r="R82"/>
          <cell r="S82" t="str">
            <v>Кромка Нестандарт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MT-DUAL-0001U SL</v>
          </cell>
          <cell r="AB82" t="str">
            <v>білий</v>
          </cell>
          <cell r="AC82" t="str">
            <v>MT</v>
          </cell>
          <cell r="AD82"/>
          <cell r="AE82"/>
          <cell r="AF82"/>
          <cell r="AG82"/>
          <cell r="AH82"/>
          <cell r="AI82"/>
          <cell r="AJ82"/>
          <cell r="AK82" t="str">
            <v>Smartline</v>
          </cell>
          <cell r="AL82"/>
          <cell r="AM82"/>
          <cell r="AN82"/>
          <cell r="AO82"/>
          <cell r="AP82"/>
          <cell r="AQ82"/>
          <cell r="AR82" t="str">
            <v>Кромка в колір</v>
          </cell>
          <cell r="AS82" t="str">
            <v>Кромка в колір</v>
          </cell>
          <cell r="AT82" t="str">
            <v>MT-0001</v>
          </cell>
          <cell r="AU82">
            <v>0</v>
          </cell>
          <cell r="AV82" t="str">
            <v>GL-0002</v>
          </cell>
          <cell r="AW82" t="str">
            <v>Кромка Нестандарт</v>
          </cell>
          <cell r="AX82" t="str">
            <v>Кромка Нестандарт</v>
          </cell>
          <cell r="AY82">
            <v>0</v>
          </cell>
          <cell r="AZ82">
            <v>0</v>
          </cell>
          <cell r="BA82">
            <v>0</v>
          </cell>
          <cell r="BB82"/>
          <cell r="BC82"/>
          <cell r="BD82"/>
          <cell r="BE82"/>
          <cell r="BF82"/>
          <cell r="BG82" t="str">
            <v>РО142852   </v>
          </cell>
        </row>
        <row r="83">
          <cell r="G83" t="str">
            <v>MT-0002U SL, DUAL, 17,9 MDF MT-0002U SL магнолія *FD</v>
          </cell>
          <cell r="H83" t="str">
            <v>Фасад PVC матовий MT-0002U SL магнолія, DUAL, товщина 17,9 мм, основа - МДФ, зворотня сторона – MT-0002U SL магнолія</v>
          </cell>
          <cell r="I83" t="str">
            <v>SL-DUAL-MT0002U- MDF-MT0002U</v>
          </cell>
          <cell r="J83" t="str">
            <v>1.2.1.SE</v>
          </cell>
          <cell r="K83"/>
          <cell r="L83"/>
          <cell r="M83">
            <v>3012</v>
          </cell>
          <cell r="N83" t="str">
            <v>Кромка в колір</v>
          </cell>
          <cell r="O83" t="str">
            <v>MT-0002</v>
          </cell>
          <cell r="P83">
            <v>0</v>
          </cell>
          <cell r="Q83" t="str">
            <v>MT-0002</v>
          </cell>
          <cell r="R83"/>
          <cell r="S83" t="str">
            <v>Кромка Нестандарт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MT-DUAL-0002U SL</v>
          </cell>
          <cell r="AB83" t="str">
            <v>магнолія</v>
          </cell>
          <cell r="AC83" t="str">
            <v>MT</v>
          </cell>
          <cell r="AD83"/>
          <cell r="AE83"/>
          <cell r="AF83"/>
          <cell r="AG83"/>
          <cell r="AH83"/>
          <cell r="AI83"/>
          <cell r="AJ83"/>
          <cell r="AK83" t="str">
            <v>Smartline</v>
          </cell>
          <cell r="AL83"/>
          <cell r="AM83"/>
          <cell r="AN83"/>
          <cell r="AO83"/>
          <cell r="AP83"/>
          <cell r="AQ83"/>
          <cell r="AR83" t="str">
            <v>Кромка в колір</v>
          </cell>
          <cell r="AS83" t="str">
            <v>Кромка в колір</v>
          </cell>
          <cell r="AT83" t="str">
            <v>MT-0002</v>
          </cell>
          <cell r="AU83">
            <v>0</v>
          </cell>
          <cell r="AV83" t="str">
            <v>MT-0002</v>
          </cell>
          <cell r="AW83" t="str">
            <v>Кромка Нестандарт</v>
          </cell>
          <cell r="AX83" t="str">
            <v>Кромка Нестандарт</v>
          </cell>
          <cell r="AY83">
            <v>0</v>
          </cell>
          <cell r="AZ83">
            <v>0</v>
          </cell>
          <cell r="BA83">
            <v>0</v>
          </cell>
          <cell r="BB83"/>
          <cell r="BC83"/>
          <cell r="BD83"/>
          <cell r="BE83"/>
          <cell r="BF83"/>
          <cell r="BG83" t="str">
            <v>РО142853   </v>
          </cell>
        </row>
        <row r="84">
          <cell r="G84" t="str">
            <v>MT-0003U SL, DUAL, 17,9 MDF MT-0003U SL крижана кава *FDFD</v>
          </cell>
          <cell r="H84" t="str">
            <v>Фасад PVC матовий MT-0003U SL крижана кава, DUAL, товщина 17,9 мм, основа - МДФ, зворотня сторона – MT-0003U SL крижана кава</v>
          </cell>
          <cell r="I84" t="str">
            <v>SL-DUAL-MT0003U- MDF-MT0003U</v>
          </cell>
          <cell r="J84" t="str">
            <v>1.2.1.SE</v>
          </cell>
          <cell r="K84"/>
          <cell r="L84"/>
          <cell r="M84">
            <v>3012</v>
          </cell>
          <cell r="N84" t="str">
            <v>Кромка в колір</v>
          </cell>
          <cell r="O84" t="str">
            <v>MT-0003</v>
          </cell>
          <cell r="P84">
            <v>0</v>
          </cell>
          <cell r="Q84" t="str">
            <v>MT-0003</v>
          </cell>
          <cell r="R84"/>
          <cell r="S84" t="str">
            <v>Кромка Нестандарт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MT-DUAL-0003U SL</v>
          </cell>
          <cell r="AB84" t="str">
            <v>крижана кава</v>
          </cell>
          <cell r="AC84" t="str">
            <v>MT</v>
          </cell>
          <cell r="AD84"/>
          <cell r="AE84"/>
          <cell r="AF84"/>
          <cell r="AG84"/>
          <cell r="AH84"/>
          <cell r="AI84"/>
          <cell r="AJ84"/>
          <cell r="AK84" t="str">
            <v>Smartline</v>
          </cell>
          <cell r="AL84"/>
          <cell r="AM84"/>
          <cell r="AN84"/>
          <cell r="AO84"/>
          <cell r="AP84"/>
          <cell r="AQ84"/>
          <cell r="AR84" t="str">
            <v>Кромка в колір</v>
          </cell>
          <cell r="AS84" t="str">
            <v>Кромка в колір</v>
          </cell>
          <cell r="AT84" t="str">
            <v>MT-0003</v>
          </cell>
          <cell r="AU84">
            <v>0</v>
          </cell>
          <cell r="AV84" t="str">
            <v>MT-0003</v>
          </cell>
          <cell r="AW84" t="str">
            <v>Кромка Нестандарт</v>
          </cell>
          <cell r="AX84" t="str">
            <v>Кромка Нестандарт</v>
          </cell>
          <cell r="AY84">
            <v>0</v>
          </cell>
          <cell r="AZ84">
            <v>0</v>
          </cell>
          <cell r="BA84">
            <v>0</v>
          </cell>
          <cell r="BB84"/>
          <cell r="BC84"/>
          <cell r="BD84"/>
          <cell r="BE84"/>
          <cell r="BF84"/>
          <cell r="BG84" t="str">
            <v>РО142854   </v>
          </cell>
        </row>
        <row r="85">
          <cell r="G85" t="str">
            <v>MT-0004U SL, DUAL, 17,9 MDF MT-0004U SL сірий дощ*FD</v>
          </cell>
          <cell r="H85" t="str">
            <v>Фасад PVC матова MT-0004U SL сірий дощ, DUAL, товщина 17,9 мм, основа - МДФ, зворотня сторона – MT-0004U SL сірий дощ</v>
          </cell>
          <cell r="I85" t="str">
            <v>SL-DUAL-MT0004U- MDF-MT0004U</v>
          </cell>
          <cell r="J85" t="str">
            <v>1.2.1.SE</v>
          </cell>
          <cell r="K85"/>
          <cell r="L85"/>
          <cell r="M85">
            <v>3012</v>
          </cell>
          <cell r="N85" t="str">
            <v>Кромка в колір</v>
          </cell>
          <cell r="O85" t="str">
            <v>MT-0004</v>
          </cell>
          <cell r="P85">
            <v>0</v>
          </cell>
          <cell r="Q85" t="str">
            <v>MT-0004</v>
          </cell>
          <cell r="R85"/>
          <cell r="S85" t="str">
            <v>Кромка Нестандарт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>MT-DUAL-0004U SL</v>
          </cell>
          <cell r="AB85" t="str">
            <v>сірий дощ</v>
          </cell>
          <cell r="AC85" t="str">
            <v>MT</v>
          </cell>
          <cell r="AD85"/>
          <cell r="AE85"/>
          <cell r="AF85"/>
          <cell r="AG85"/>
          <cell r="AH85"/>
          <cell r="AI85"/>
          <cell r="AJ85"/>
          <cell r="AK85" t="str">
            <v>Smartline</v>
          </cell>
          <cell r="AL85"/>
          <cell r="AM85"/>
          <cell r="AN85"/>
          <cell r="AO85"/>
          <cell r="AP85"/>
          <cell r="AQ85"/>
          <cell r="AR85" t="str">
            <v>Кромка в колір</v>
          </cell>
          <cell r="AS85" t="str">
            <v>Кромка в колір</v>
          </cell>
          <cell r="AT85" t="str">
            <v>MT-0004</v>
          </cell>
          <cell r="AU85">
            <v>0</v>
          </cell>
          <cell r="AV85" t="str">
            <v>MT-0004</v>
          </cell>
          <cell r="AW85" t="str">
            <v>Кромка Нестандарт</v>
          </cell>
          <cell r="AX85" t="str">
            <v>Кромка Нестандарт</v>
          </cell>
          <cell r="AY85">
            <v>0</v>
          </cell>
          <cell r="AZ85">
            <v>0</v>
          </cell>
          <cell r="BA85">
            <v>0</v>
          </cell>
          <cell r="BB85"/>
          <cell r="BC85"/>
          <cell r="BD85"/>
          <cell r="BE85"/>
          <cell r="BF85"/>
          <cell r="BG85" t="str">
            <v>РО142855   </v>
          </cell>
        </row>
        <row r="86">
          <cell r="G86" t="str">
            <v>FN021SL дуб карамель, DUAL, 17,9 MDF FN021SL дуб карамель *FD</v>
          </cell>
          <cell r="H86" t="str">
            <v>Фасад PVC матовий FN021SL дуб карамель, DUAL, товщина 17,9 мм, основа - МДФ, зворотня сторона – FN021SL дуб карамель</v>
          </cell>
          <cell r="I86" t="str">
            <v>SL-DUAL-FN021SL- MDF-FN021SL</v>
          </cell>
          <cell r="J86" t="str">
            <v>1.2.1.SE</v>
          </cell>
          <cell r="K86"/>
          <cell r="L86"/>
          <cell r="M86">
            <v>3012</v>
          </cell>
          <cell r="N86" t="str">
            <v>Кромка в колір</v>
          </cell>
          <cell r="O86" t="str">
            <v>FN021SL</v>
          </cell>
          <cell r="P86">
            <v>0</v>
          </cell>
          <cell r="Q86" t="str">
            <v>FN021SL</v>
          </cell>
          <cell r="R86"/>
          <cell r="S86" t="str">
            <v>Кромка Нестандарт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>FN021SL-DUAL</v>
          </cell>
          <cell r="AB86" t="str">
            <v>дуб карамель</v>
          </cell>
          <cell r="AC86" t="str">
            <v>MTD</v>
          </cell>
          <cell r="AD86"/>
          <cell r="AE86"/>
          <cell r="AF86"/>
          <cell r="AG86"/>
          <cell r="AH86"/>
          <cell r="AI86"/>
          <cell r="AJ86"/>
          <cell r="AK86" t="str">
            <v>Smartline</v>
          </cell>
          <cell r="AL86"/>
          <cell r="AM86"/>
          <cell r="AN86"/>
          <cell r="AO86"/>
          <cell r="AP86"/>
          <cell r="AQ86"/>
          <cell r="AR86" t="str">
            <v>Кромка в колір</v>
          </cell>
          <cell r="AS86" t="str">
            <v>Кромка в колір</v>
          </cell>
          <cell r="AT86" t="str">
            <v>FN021SL</v>
          </cell>
          <cell r="AU86">
            <v>0</v>
          </cell>
          <cell r="AV86" t="str">
            <v>FN021SL</v>
          </cell>
          <cell r="AW86" t="str">
            <v>Кромка Нестандарт</v>
          </cell>
          <cell r="AX86" t="str">
            <v>Кромка Нестандарт</v>
          </cell>
          <cell r="AY86">
            <v>0</v>
          </cell>
          <cell r="AZ86">
            <v>0</v>
          </cell>
          <cell r="BA86">
            <v>0</v>
          </cell>
          <cell r="BB86"/>
          <cell r="BC86"/>
          <cell r="BD86"/>
          <cell r="BE86"/>
          <cell r="BF86"/>
          <cell r="BG86" t="str">
            <v>РО155678   </v>
          </cell>
        </row>
        <row r="87">
          <cell r="G87" t="str">
            <v>FN051SL вогняний бетон, DUAL, 17,9 MDF FN051SL вогняний бетон *FD</v>
          </cell>
          <cell r="H87" t="str">
            <v>Фасад PVC матовий FN051SL вогняний бетон, DUAL, товщина 17,9 мм, основа - МДФ, зворотня сторона – FN051SL вогняний бетон</v>
          </cell>
          <cell r="I87" t="str">
            <v>SL-DUAL-FN051SL- MDF-FN051SL</v>
          </cell>
          <cell r="J87" t="str">
            <v>1.2.1.SE</v>
          </cell>
          <cell r="K87"/>
          <cell r="L87"/>
          <cell r="M87">
            <v>3012</v>
          </cell>
          <cell r="N87" t="str">
            <v>Кромка в колір</v>
          </cell>
          <cell r="O87" t="str">
            <v>FN051SL</v>
          </cell>
          <cell r="P87">
            <v>0</v>
          </cell>
          <cell r="Q87" t="str">
            <v>FN051SL</v>
          </cell>
          <cell r="R87"/>
          <cell r="S87" t="str">
            <v>Кромка Нестандарт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FN051SL-DUAL</v>
          </cell>
          <cell r="AB87" t="str">
            <v>вогняний бетон</v>
          </cell>
          <cell r="AC87" t="str">
            <v>MTD</v>
          </cell>
          <cell r="AD87"/>
          <cell r="AE87"/>
          <cell r="AF87"/>
          <cell r="AG87"/>
          <cell r="AH87"/>
          <cell r="AI87"/>
          <cell r="AJ87"/>
          <cell r="AK87" t="str">
            <v>Smartline</v>
          </cell>
          <cell r="AL87"/>
          <cell r="AM87"/>
          <cell r="AN87"/>
          <cell r="AO87"/>
          <cell r="AP87"/>
          <cell r="AQ87"/>
          <cell r="AR87" t="str">
            <v>Кромка в колір</v>
          </cell>
          <cell r="AS87" t="str">
            <v>Кромка в колір</v>
          </cell>
          <cell r="AT87" t="str">
            <v>FN051SL</v>
          </cell>
          <cell r="AU87">
            <v>0</v>
          </cell>
          <cell r="AV87" t="str">
            <v>FN051SL</v>
          </cell>
          <cell r="AW87" t="str">
            <v>Кромка Нестандарт</v>
          </cell>
          <cell r="AX87" t="str">
            <v>Кромка Нестандарт</v>
          </cell>
          <cell r="AY87">
            <v>0</v>
          </cell>
          <cell r="AZ87">
            <v>0</v>
          </cell>
          <cell r="BA87">
            <v>0</v>
          </cell>
          <cell r="BB87"/>
          <cell r="BC87"/>
          <cell r="BD87"/>
          <cell r="BE87"/>
          <cell r="BF87"/>
          <cell r="BG87" t="str">
            <v>РО155679   </v>
          </cell>
        </row>
        <row r="88">
          <cell r="G88" t="str">
            <v>FN022SL бук альпійський, DUAL, 17,9 MDF FN022SL бук альпійський *FD</v>
          </cell>
          <cell r="H88" t="str">
            <v>Фасад PVC матовий FN022SL бук альпійський, DUAL, товщина 17,9 мм, основа - МДФ, зворотня сторона – FN022SL бук альпійський</v>
          </cell>
          <cell r="I88" t="str">
            <v>SL-DUAL-FN022SL- MDF-FN022SL</v>
          </cell>
          <cell r="J88" t="str">
            <v>1.2.1.SE</v>
          </cell>
          <cell r="K88"/>
          <cell r="L88"/>
          <cell r="M88">
            <v>3781</v>
          </cell>
          <cell r="N88" t="str">
            <v>Кромка в колір</v>
          </cell>
          <cell r="O88" t="str">
            <v>FN022SL</v>
          </cell>
          <cell r="P88">
            <v>0</v>
          </cell>
          <cell r="Q88" t="str">
            <v>FN022SL</v>
          </cell>
          <cell r="R88"/>
          <cell r="S88" t="str">
            <v>Кромка Нестандарт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>FN022SL-DUAL</v>
          </cell>
          <cell r="AB88" t="str">
            <v>бук альпійський</v>
          </cell>
          <cell r="AC88" t="str">
            <v>MTD</v>
          </cell>
          <cell r="AD88"/>
          <cell r="AE88"/>
          <cell r="AF88"/>
          <cell r="AG88"/>
          <cell r="AH88"/>
          <cell r="AI88"/>
          <cell r="AJ88"/>
          <cell r="AK88" t="str">
            <v>Smartline</v>
          </cell>
          <cell r="AL88"/>
          <cell r="AM88"/>
          <cell r="AN88"/>
          <cell r="AO88"/>
          <cell r="AP88"/>
          <cell r="AQ88"/>
          <cell r="AR88" t="str">
            <v>Кромка в колір</v>
          </cell>
          <cell r="AS88" t="str">
            <v>Кромка в колір</v>
          </cell>
          <cell r="AT88" t="str">
            <v>FN022SL</v>
          </cell>
          <cell r="AU88">
            <v>0</v>
          </cell>
          <cell r="AV88" t="str">
            <v>FN022SL</v>
          </cell>
          <cell r="AW88" t="str">
            <v>Кромка Нестандарт</v>
          </cell>
          <cell r="AX88" t="str">
            <v>Кромка Нестандарт</v>
          </cell>
          <cell r="AY88">
            <v>0</v>
          </cell>
          <cell r="AZ88">
            <v>0</v>
          </cell>
          <cell r="BA88">
            <v>0</v>
          </cell>
          <cell r="BB88"/>
          <cell r="BC88"/>
          <cell r="BD88"/>
          <cell r="BE88"/>
          <cell r="BF88"/>
          <cell r="BG88" t="str">
            <v>РО156458   </v>
          </cell>
        </row>
        <row r="89">
          <cell r="G89" t="str">
            <v>FN023SL ясен королівський, DUAL, 17,9 MDF FN023SL ясен королівський *FD</v>
          </cell>
          <cell r="H89" t="str">
            <v>Фасад PVC матовий FN023SL ясен королівський, DUAL, товщина 17,9 мм, основа - МДФ, зворотня сторона – FN023SL ясен королівський</v>
          </cell>
          <cell r="I89" t="str">
            <v>SL-DUAL-FN023SL- MDF-FN023SL</v>
          </cell>
          <cell r="J89" t="str">
            <v>1.2.1.SE</v>
          </cell>
          <cell r="K89"/>
          <cell r="L89"/>
          <cell r="M89">
            <v>3781</v>
          </cell>
          <cell r="N89" t="str">
            <v>Кромка в колір</v>
          </cell>
          <cell r="O89" t="str">
            <v>FN023SL</v>
          </cell>
          <cell r="P89">
            <v>0</v>
          </cell>
          <cell r="Q89" t="str">
            <v>FN023SL</v>
          </cell>
          <cell r="R89"/>
          <cell r="S89" t="str">
            <v>Кромка Нестандарт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>FN023SL-DUAL</v>
          </cell>
          <cell r="AB89" t="str">
            <v>ясен королівський</v>
          </cell>
          <cell r="AC89" t="str">
            <v>MTD</v>
          </cell>
          <cell r="AD89"/>
          <cell r="AE89"/>
          <cell r="AF89"/>
          <cell r="AG89"/>
          <cell r="AH89"/>
          <cell r="AI89"/>
          <cell r="AJ89"/>
          <cell r="AK89" t="str">
            <v>Smartline</v>
          </cell>
          <cell r="AL89"/>
          <cell r="AM89"/>
          <cell r="AN89"/>
          <cell r="AO89"/>
          <cell r="AP89"/>
          <cell r="AQ89"/>
          <cell r="AR89" t="str">
            <v>Кромка в колір</v>
          </cell>
          <cell r="AS89" t="str">
            <v>Кромка в колір</v>
          </cell>
          <cell r="AT89" t="str">
            <v>FN023SL</v>
          </cell>
          <cell r="AU89">
            <v>0</v>
          </cell>
          <cell r="AV89" t="str">
            <v>FN023SL</v>
          </cell>
          <cell r="AW89" t="str">
            <v>Кромка Нестандарт</v>
          </cell>
          <cell r="AX89" t="str">
            <v>Кромка Нестандарт</v>
          </cell>
          <cell r="AY89">
            <v>0</v>
          </cell>
          <cell r="AZ89">
            <v>0</v>
          </cell>
          <cell r="BA89">
            <v>0</v>
          </cell>
          <cell r="BB89"/>
          <cell r="BC89"/>
          <cell r="BD89"/>
          <cell r="BE89"/>
          <cell r="BF89"/>
          <cell r="BG89" t="str">
            <v>РО156464   </v>
          </cell>
        </row>
        <row r="90">
          <cell r="G90" t="str">
            <v>FN024SL в'яз сірий, DUAL, 17,9 MDF FN024SL в'яз сірий *FD</v>
          </cell>
          <cell r="H90" t="str">
            <v>Фасад PVC матовий FN024SL в'яз сірий, DUAL, товщина 17,9 мм, основа - МДФ, зворотня сторона – FN024SL в'яз сірий</v>
          </cell>
          <cell r="I90" t="str">
            <v>SL-DUAL-FN024SL- MDF-FN024SL</v>
          </cell>
          <cell r="J90" t="str">
            <v>1.2.1.SE</v>
          </cell>
          <cell r="K90"/>
          <cell r="L90"/>
          <cell r="M90">
            <v>3781</v>
          </cell>
          <cell r="N90" t="str">
            <v>Кромка в колір</v>
          </cell>
          <cell r="O90" t="str">
            <v>FN024SL</v>
          </cell>
          <cell r="P90">
            <v>0</v>
          </cell>
          <cell r="Q90" t="str">
            <v>FN024SL</v>
          </cell>
          <cell r="R90"/>
          <cell r="S90" t="str">
            <v>Кромка Нестандарт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>FN024SL-DUAL</v>
          </cell>
          <cell r="AB90" t="str">
            <v>в'яз сірий</v>
          </cell>
          <cell r="AC90" t="str">
            <v>MTD</v>
          </cell>
          <cell r="AD90"/>
          <cell r="AE90"/>
          <cell r="AF90"/>
          <cell r="AG90"/>
          <cell r="AH90"/>
          <cell r="AI90"/>
          <cell r="AJ90"/>
          <cell r="AK90" t="str">
            <v>Smartline</v>
          </cell>
          <cell r="AL90"/>
          <cell r="AM90"/>
          <cell r="AN90"/>
          <cell r="AO90"/>
          <cell r="AP90"/>
          <cell r="AQ90"/>
          <cell r="AR90" t="str">
            <v>Кромка в колір</v>
          </cell>
          <cell r="AS90" t="str">
            <v>Кромка в колір</v>
          </cell>
          <cell r="AT90" t="str">
            <v>FN024SL</v>
          </cell>
          <cell r="AU90">
            <v>0</v>
          </cell>
          <cell r="AV90" t="str">
            <v>FN024SL</v>
          </cell>
          <cell r="AW90" t="str">
            <v>Кромка Нестандарт</v>
          </cell>
          <cell r="AX90" t="str">
            <v>Кромка Нестандарт</v>
          </cell>
          <cell r="AY90">
            <v>0</v>
          </cell>
          <cell r="AZ90">
            <v>0</v>
          </cell>
          <cell r="BA90">
            <v>0</v>
          </cell>
          <cell r="BB90"/>
          <cell r="BC90"/>
          <cell r="BD90"/>
          <cell r="BE90"/>
          <cell r="BF90"/>
          <cell r="BG90" t="str">
            <v>РО156465   </v>
          </cell>
        </row>
        <row r="91">
          <cell r="G91" t="str">
            <v>FN025SL клен гірський, DUAL, 17,9 MDF FN025SL клен гірський *FD</v>
          </cell>
          <cell r="H91" t="str">
            <v>Фасад PVC матовий FN025SL клен гірський, DUAL, товщина 17,9 мм, основа - МДФ, зворотня сторона – FN025SL клен гірський</v>
          </cell>
          <cell r="I91" t="str">
            <v>SL-DUAL-FN025SL- MDF-FN025SL</v>
          </cell>
          <cell r="J91" t="str">
            <v>1.2.1.SE</v>
          </cell>
          <cell r="K91"/>
          <cell r="L91"/>
          <cell r="M91">
            <v>3781</v>
          </cell>
          <cell r="N91" t="str">
            <v>Кромка в колір</v>
          </cell>
          <cell r="O91" t="str">
            <v>FN025SL</v>
          </cell>
          <cell r="P91">
            <v>0</v>
          </cell>
          <cell r="Q91" t="str">
            <v>FN025SL</v>
          </cell>
          <cell r="R91"/>
          <cell r="S91" t="str">
            <v>Кромка Нестандарт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FN025SL-DUAL</v>
          </cell>
          <cell r="AB91" t="str">
            <v>клен гірський</v>
          </cell>
          <cell r="AC91" t="str">
            <v>MTD</v>
          </cell>
          <cell r="AD91"/>
          <cell r="AE91"/>
          <cell r="AF91"/>
          <cell r="AG91"/>
          <cell r="AH91"/>
          <cell r="AI91"/>
          <cell r="AJ91"/>
          <cell r="AK91" t="str">
            <v>Smartline</v>
          </cell>
          <cell r="AL91"/>
          <cell r="AM91"/>
          <cell r="AN91"/>
          <cell r="AO91"/>
          <cell r="AP91"/>
          <cell r="AQ91"/>
          <cell r="AR91" t="str">
            <v>Кромка в колір</v>
          </cell>
          <cell r="AS91" t="str">
            <v>Кромка в колір</v>
          </cell>
          <cell r="AT91" t="str">
            <v>FN025SL</v>
          </cell>
          <cell r="AU91">
            <v>0</v>
          </cell>
          <cell r="AV91" t="str">
            <v>FN025SL</v>
          </cell>
          <cell r="AW91" t="str">
            <v>Кромка Нестандарт</v>
          </cell>
          <cell r="AX91" t="str">
            <v>Кромка Нестандарт</v>
          </cell>
          <cell r="AY91">
            <v>0</v>
          </cell>
          <cell r="AZ91">
            <v>0</v>
          </cell>
          <cell r="BA91">
            <v>0</v>
          </cell>
          <cell r="BB91"/>
          <cell r="BC91"/>
          <cell r="BD91"/>
          <cell r="BE91"/>
          <cell r="BF91"/>
          <cell r="BG91" t="str">
            <v>РО156466   </v>
          </cell>
        </row>
        <row r="92">
          <cell r="G92" t="str">
            <v>FN052SL багамський камінь, DUAL, 17,9 MDF FN052SL багамський камінь *FD</v>
          </cell>
          <cell r="H92" t="str">
            <v>Фасад PVC матовий FN052SL багамський камінь, DUAL, товщина 17,9 мм, основа - МДФ, зворотня сторона – FN052SL багамський камінь</v>
          </cell>
          <cell r="I92" t="str">
            <v>SL-DUAL-FN052SL- MDF-FN052SL</v>
          </cell>
          <cell r="J92" t="str">
            <v>1.2.1.SE</v>
          </cell>
          <cell r="K92"/>
          <cell r="L92"/>
          <cell r="M92">
            <v>3781</v>
          </cell>
          <cell r="N92" t="str">
            <v>Кромка в колір</v>
          </cell>
          <cell r="O92" t="str">
            <v>FN052SL</v>
          </cell>
          <cell r="P92">
            <v>0</v>
          </cell>
          <cell r="Q92" t="str">
            <v>FN052SL</v>
          </cell>
          <cell r="R92"/>
          <cell r="S92" t="str">
            <v>Кромка Нестандарт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>FN052SL-DUAL</v>
          </cell>
          <cell r="AB92" t="str">
            <v>багамський камінь</v>
          </cell>
          <cell r="AC92" t="str">
            <v>MTD</v>
          </cell>
          <cell r="AD92"/>
          <cell r="AE92"/>
          <cell r="AF92"/>
          <cell r="AG92"/>
          <cell r="AH92"/>
          <cell r="AI92"/>
          <cell r="AJ92"/>
          <cell r="AK92" t="str">
            <v>Smartline</v>
          </cell>
          <cell r="AL92"/>
          <cell r="AM92"/>
          <cell r="AN92"/>
          <cell r="AO92"/>
          <cell r="AP92"/>
          <cell r="AQ92"/>
          <cell r="AR92" t="str">
            <v>Кромка в колір</v>
          </cell>
          <cell r="AS92" t="str">
            <v>Кромка в колір</v>
          </cell>
          <cell r="AT92" t="str">
            <v>FN052SL</v>
          </cell>
          <cell r="AU92">
            <v>0</v>
          </cell>
          <cell r="AV92" t="str">
            <v>FN052SL</v>
          </cell>
          <cell r="AW92" t="str">
            <v>Кромка Нестандарт</v>
          </cell>
          <cell r="AX92" t="str">
            <v>Кромка Нестандарт</v>
          </cell>
          <cell r="AY92">
            <v>0</v>
          </cell>
          <cell r="AZ92">
            <v>0</v>
          </cell>
          <cell r="BA92">
            <v>0</v>
          </cell>
          <cell r="BB92"/>
          <cell r="BC92"/>
          <cell r="BD92"/>
          <cell r="BE92"/>
          <cell r="BF92"/>
          <cell r="BG92" t="str">
            <v>РО156467   </v>
          </cell>
        </row>
        <row r="93">
          <cell r="G93" t="str">
            <v>L939 18 EG ABS L900 Дуб Квебек *FD</v>
          </cell>
          <cell r="H93" t="str">
            <v>Фасад L939 Дуб Квебек ABS мм, товщина 18 мм основа-звичайна ДСП, зворотня сторона – ламінат L900,  LuxeForm UA</v>
          </cell>
          <cell r="I93" t="str">
            <v>L939 18 EG ABS L900 Дуб Квебек *FD</v>
          </cell>
          <cell r="J93" t="str">
            <v>1.2.1.SE</v>
          </cell>
          <cell r="K93">
            <v>1338</v>
          </cell>
          <cell r="L93" t="str">
            <v>1.2.1.SE-FD</v>
          </cell>
          <cell r="M93">
            <v>4541</v>
          </cell>
          <cell r="N93" t="str">
            <v>Кромка в колір</v>
          </cell>
          <cell r="O93" t="str">
            <v>L939</v>
          </cell>
          <cell r="P93">
            <v>0</v>
          </cell>
          <cell r="Q93" t="str">
            <v>L939</v>
          </cell>
          <cell r="R93"/>
          <cell r="S93" t="str">
            <v>Кромка Нестандарт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>L939 0X</v>
          </cell>
          <cell r="AB93" t="str">
            <v>Дуб Квебек</v>
          </cell>
          <cell r="AC93" t="str">
            <v>ME</v>
          </cell>
          <cell r="AD93"/>
          <cell r="AE93"/>
          <cell r="AF93"/>
          <cell r="AG93"/>
          <cell r="AH93"/>
          <cell r="AI93"/>
          <cell r="AJ93"/>
          <cell r="AK93" t="str">
            <v>FC 18 Eg</v>
          </cell>
          <cell r="AL93"/>
          <cell r="AM93"/>
          <cell r="AN93"/>
          <cell r="AO93"/>
          <cell r="AP93"/>
          <cell r="AQ93"/>
          <cell r="AR93" t="str">
            <v>Кромка в колір</v>
          </cell>
          <cell r="AS93" t="str">
            <v>Кромка в колір</v>
          </cell>
          <cell r="AT93" t="str">
            <v>L939</v>
          </cell>
          <cell r="AU93">
            <v>0</v>
          </cell>
          <cell r="AV93" t="str">
            <v>L939</v>
          </cell>
          <cell r="AW93" t="str">
            <v>Кромка Нестандарт</v>
          </cell>
          <cell r="AX93" t="str">
            <v>Кромка Нестандарт</v>
          </cell>
          <cell r="AY93">
            <v>0</v>
          </cell>
          <cell r="AZ93">
            <v>0</v>
          </cell>
          <cell r="BA93">
            <v>0</v>
          </cell>
          <cell r="BB93"/>
          <cell r="BC93"/>
          <cell r="BD93"/>
          <cell r="BE93"/>
          <cell r="BF93"/>
          <cell r="BG93" t="str">
            <v>РО153394   </v>
          </cell>
        </row>
        <row r="94">
          <cell r="G94" t="str">
            <v>L940 18 EG ABS L900 Дуб Сонома *FD</v>
          </cell>
          <cell r="H94" t="str">
            <v>Фасад L940 Дуб Сонома ABS мм, товщина 18 мм основа-звичайна ДСП, зворотня сторона – ламінат L900,  LuxeForm UA</v>
          </cell>
          <cell r="I94" t="str">
            <v>L940 18 EG ABS L900 Дуб Сонома *FD</v>
          </cell>
          <cell r="J94" t="str">
            <v>1.2.1.SE</v>
          </cell>
          <cell r="K94">
            <v>1338</v>
          </cell>
          <cell r="L94" t="str">
            <v>1.2.1.SE-FD</v>
          </cell>
          <cell r="M94">
            <v>4541</v>
          </cell>
          <cell r="N94" t="str">
            <v>Кромка в колір</v>
          </cell>
          <cell r="O94" t="str">
            <v>L940</v>
          </cell>
          <cell r="P94">
            <v>0</v>
          </cell>
          <cell r="Q94" t="str">
            <v>L940</v>
          </cell>
          <cell r="R94"/>
          <cell r="S94" t="str">
            <v>Кромка Нестандарт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>L940 0X</v>
          </cell>
          <cell r="AB94" t="str">
            <v>Дуб Сонома</v>
          </cell>
          <cell r="AC94" t="str">
            <v>ME</v>
          </cell>
          <cell r="AD94"/>
          <cell r="AE94"/>
          <cell r="AF94"/>
          <cell r="AG94"/>
          <cell r="AH94"/>
          <cell r="AI94"/>
          <cell r="AJ94"/>
          <cell r="AK94" t="str">
            <v>FC 18 Eg</v>
          </cell>
          <cell r="AL94"/>
          <cell r="AM94"/>
          <cell r="AN94"/>
          <cell r="AO94"/>
          <cell r="AP94"/>
          <cell r="AQ94"/>
          <cell r="AR94" t="str">
            <v>Кромка в колір</v>
          </cell>
          <cell r="AS94" t="str">
            <v>Кромка в колір</v>
          </cell>
          <cell r="AT94" t="str">
            <v>L940</v>
          </cell>
          <cell r="AU94">
            <v>0</v>
          </cell>
          <cell r="AV94" t="str">
            <v>L940</v>
          </cell>
          <cell r="AW94" t="str">
            <v>Кромка Нестандарт</v>
          </cell>
          <cell r="AX94" t="str">
            <v>Кромка Нестандарт</v>
          </cell>
          <cell r="AY94">
            <v>0</v>
          </cell>
          <cell r="AZ94">
            <v>0</v>
          </cell>
          <cell r="BA94">
            <v>0</v>
          </cell>
          <cell r="BB94"/>
          <cell r="BC94"/>
          <cell r="BD94"/>
          <cell r="BE94"/>
          <cell r="BF94"/>
          <cell r="BG94" t="str">
            <v>РО153395   </v>
          </cell>
        </row>
        <row r="95">
          <cell r="G95" t="str">
            <v>SP800 18 EG ABS L900 Еванс *FD</v>
          </cell>
          <cell r="H95" t="str">
            <v>Фасад SP800 Еванс ABS мм, товщина 18 мм основа-звичайна ДСП, зворотня сторона – ламінат L900,  LuxeForm UA</v>
          </cell>
          <cell r="I95" t="str">
            <v>SP800 18 EG ABS L900 Еванс *FD</v>
          </cell>
          <cell r="J95" t="str">
            <v>1.2.1.SE</v>
          </cell>
          <cell r="K95">
            <v>1338</v>
          </cell>
          <cell r="L95" t="str">
            <v>1.2.1.SE-FD</v>
          </cell>
          <cell r="M95">
            <v>6074</v>
          </cell>
          <cell r="N95" t="str">
            <v>Кромка в колір</v>
          </cell>
          <cell r="O95" t="str">
            <v>SP800</v>
          </cell>
          <cell r="P95">
            <v>0</v>
          </cell>
          <cell r="Q95" t="str">
            <v>SP800</v>
          </cell>
          <cell r="R95"/>
          <cell r="S95" t="str">
            <v>Кромка Нестандарт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 t="str">
            <v>SP800 0X</v>
          </cell>
          <cell r="AB95" t="str">
            <v>Еванс</v>
          </cell>
          <cell r="AC95" t="str">
            <v>ME</v>
          </cell>
          <cell r="AD95"/>
          <cell r="AE95"/>
          <cell r="AF95"/>
          <cell r="AG95"/>
          <cell r="AH95"/>
          <cell r="AI95"/>
          <cell r="AJ95"/>
          <cell r="AK95" t="str">
            <v>FC 18 Eg</v>
          </cell>
          <cell r="AL95"/>
          <cell r="AM95"/>
          <cell r="AN95"/>
          <cell r="AO95"/>
          <cell r="AP95"/>
          <cell r="AQ95"/>
          <cell r="AR95" t="str">
            <v>Кромка в колір</v>
          </cell>
          <cell r="AS95" t="str">
            <v>Кромка в колір</v>
          </cell>
          <cell r="AT95" t="str">
            <v>SP800</v>
          </cell>
          <cell r="AU95">
            <v>0</v>
          </cell>
          <cell r="AV95" t="str">
            <v>SP800</v>
          </cell>
          <cell r="AW95" t="str">
            <v>Кромка Нестандарт</v>
          </cell>
          <cell r="AX95" t="str">
            <v>Кромка Нестандарт</v>
          </cell>
          <cell r="AY95">
            <v>0</v>
          </cell>
          <cell r="AZ95">
            <v>0</v>
          </cell>
          <cell r="BA95">
            <v>0</v>
          </cell>
          <cell r="BB95"/>
          <cell r="BC95"/>
          <cell r="BD95"/>
          <cell r="BE95"/>
          <cell r="BF95"/>
          <cell r="BG95" t="str">
            <v>РО153393   </v>
          </cell>
        </row>
        <row r="96">
          <cell r="G96" t="str">
            <v>SP801 18 EG ABS L900 Дуб скельний *FD</v>
          </cell>
          <cell r="H96" t="str">
            <v>Фасад SP801 Дуб скельний ABS мм, товщина 18 мм основа-звичайна ДСП, зворотня сторона – ламінат L900,  LuxeForm UA</v>
          </cell>
          <cell r="I96" t="str">
            <v>SP801 18 EG ABS L900 Дуб скельний *FD</v>
          </cell>
          <cell r="J96" t="str">
            <v>1.2.1.SE</v>
          </cell>
          <cell r="K96">
            <v>1338</v>
          </cell>
          <cell r="L96" t="str">
            <v>1.2.1.SE-FD</v>
          </cell>
          <cell r="M96">
            <v>6074</v>
          </cell>
          <cell r="N96" t="str">
            <v>Кромка в колір</v>
          </cell>
          <cell r="O96" t="str">
            <v>SP801</v>
          </cell>
          <cell r="P96">
            <v>0</v>
          </cell>
          <cell r="Q96" t="str">
            <v>SP801</v>
          </cell>
          <cell r="R96"/>
          <cell r="S96" t="str">
            <v>Кромка Нестандарт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 t="str">
            <v>SP801 0X</v>
          </cell>
          <cell r="AB96" t="str">
            <v>Дуб скельний</v>
          </cell>
          <cell r="AC96" t="str">
            <v>ME</v>
          </cell>
          <cell r="AD96"/>
          <cell r="AE96"/>
          <cell r="AF96"/>
          <cell r="AG96"/>
          <cell r="AH96"/>
          <cell r="AI96"/>
          <cell r="AJ96"/>
          <cell r="AK96" t="str">
            <v>FC 18 Eg</v>
          </cell>
          <cell r="AL96"/>
          <cell r="AM96"/>
          <cell r="AN96"/>
          <cell r="AO96"/>
          <cell r="AP96"/>
          <cell r="AQ96"/>
          <cell r="AR96" t="str">
            <v>Кромка в колір</v>
          </cell>
          <cell r="AS96" t="str">
            <v>Кромка в колір</v>
          </cell>
          <cell r="AT96" t="str">
            <v>SP801</v>
          </cell>
          <cell r="AU96">
            <v>0</v>
          </cell>
          <cell r="AV96" t="str">
            <v>SP801</v>
          </cell>
          <cell r="AW96" t="str">
            <v>Кромка Нестандарт</v>
          </cell>
          <cell r="AX96" t="str">
            <v>Кромка Нестандарт</v>
          </cell>
          <cell r="AY96">
            <v>0</v>
          </cell>
          <cell r="AZ96">
            <v>0</v>
          </cell>
          <cell r="BA96">
            <v>0</v>
          </cell>
          <cell r="BB96"/>
          <cell r="BC96"/>
          <cell r="BD96"/>
          <cell r="BE96"/>
          <cell r="BF96"/>
          <cell r="BG96" t="str">
            <v>РО153390   </v>
          </cell>
        </row>
        <row r="97">
          <cell r="G97" t="str">
            <v>SP802 18 EG ABS L900 Дуб американський *FD</v>
          </cell>
          <cell r="H97" t="str">
            <v>Фасад SP802 Дуб американський ABS мм, товщина 18 мм основа-звичайна ДСП, зворотня сторона – ламінат L900,  LuxeForm UA</v>
          </cell>
          <cell r="I97" t="str">
            <v>SP802 18 EG ABS L900 Дуб американський *FD</v>
          </cell>
          <cell r="J97" t="str">
            <v>1.2.1.SE</v>
          </cell>
          <cell r="K97">
            <v>1338</v>
          </cell>
          <cell r="L97" t="str">
            <v>1.2.1.SE-FD</v>
          </cell>
          <cell r="M97">
            <v>6074</v>
          </cell>
          <cell r="N97" t="str">
            <v>Кромка в колір</v>
          </cell>
          <cell r="O97" t="str">
            <v>SP802</v>
          </cell>
          <cell r="P97">
            <v>0</v>
          </cell>
          <cell r="Q97" t="str">
            <v>SP802</v>
          </cell>
          <cell r="R97"/>
          <cell r="S97" t="str">
            <v>Кромка Нестандарт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 t="str">
            <v>SP802 0X</v>
          </cell>
          <cell r="AB97" t="str">
            <v>Дуб американський</v>
          </cell>
          <cell r="AC97" t="str">
            <v>ME</v>
          </cell>
          <cell r="AD97"/>
          <cell r="AE97"/>
          <cell r="AF97"/>
          <cell r="AG97"/>
          <cell r="AH97"/>
          <cell r="AI97"/>
          <cell r="AJ97"/>
          <cell r="AK97" t="str">
            <v>FC 18 Eg</v>
          </cell>
          <cell r="AL97"/>
          <cell r="AM97"/>
          <cell r="AN97"/>
          <cell r="AO97"/>
          <cell r="AP97"/>
          <cell r="AQ97"/>
          <cell r="AR97" t="str">
            <v>Кромка в колір</v>
          </cell>
          <cell r="AS97" t="str">
            <v>Кромка в колір</v>
          </cell>
          <cell r="AT97" t="str">
            <v>SP802</v>
          </cell>
          <cell r="AU97">
            <v>0</v>
          </cell>
          <cell r="AV97" t="str">
            <v>SP802</v>
          </cell>
          <cell r="AW97" t="str">
            <v>Кромка Нестандарт</v>
          </cell>
          <cell r="AX97" t="str">
            <v>Кромка Нестандарт</v>
          </cell>
          <cell r="AY97">
            <v>0</v>
          </cell>
          <cell r="AZ97">
            <v>0</v>
          </cell>
          <cell r="BA97">
            <v>0</v>
          </cell>
          <cell r="BB97"/>
          <cell r="BC97"/>
          <cell r="BD97"/>
          <cell r="BE97"/>
          <cell r="BF97"/>
          <cell r="BG97" t="str">
            <v>РО153392   </v>
          </cell>
        </row>
        <row r="98">
          <cell r="G98" t="str">
            <v>U01 18 EG ABS L900 Бежевий *FD</v>
          </cell>
          <cell r="H98" t="str">
            <v>Фасад U01 Бежевий ABS мм, товщина 18 мм основа-звичайна ДСП, зворотня сторона – ламінат L900,  LuxeForm UA</v>
          </cell>
          <cell r="I98" t="str">
            <v>U01 18 EG ABS L900 Бежевий *FD</v>
          </cell>
          <cell r="J98" t="str">
            <v>1.2.1.SE</v>
          </cell>
          <cell r="K98">
            <v>1338</v>
          </cell>
          <cell r="L98" t="str">
            <v>1.2.1.SE-FD</v>
          </cell>
          <cell r="M98">
            <v>4945</v>
          </cell>
          <cell r="N98" t="str">
            <v>Кромка в колір</v>
          </cell>
          <cell r="O98" t="str">
            <v>U01</v>
          </cell>
          <cell r="P98">
            <v>0</v>
          </cell>
          <cell r="Q98" t="str">
            <v>U01</v>
          </cell>
          <cell r="R98"/>
          <cell r="S98" t="str">
            <v>Кромка Нестандарт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 t="str">
            <v>U01 0X</v>
          </cell>
          <cell r="AB98" t="str">
            <v>Бежевий</v>
          </cell>
          <cell r="AC98" t="str">
            <v>MT</v>
          </cell>
          <cell r="AD98"/>
          <cell r="AE98"/>
          <cell r="AF98"/>
          <cell r="AG98"/>
          <cell r="AH98"/>
          <cell r="AI98"/>
          <cell r="AJ98"/>
          <cell r="AK98" t="str">
            <v>FC 18 Eg</v>
          </cell>
          <cell r="AL98"/>
          <cell r="AM98"/>
          <cell r="AN98"/>
          <cell r="AO98"/>
          <cell r="AP98"/>
          <cell r="AQ98"/>
          <cell r="AR98" t="str">
            <v>Кромка в колір</v>
          </cell>
          <cell r="AS98" t="str">
            <v>Кромка в колір</v>
          </cell>
          <cell r="AT98" t="str">
            <v>U01</v>
          </cell>
          <cell r="AU98">
            <v>0</v>
          </cell>
          <cell r="AV98" t="str">
            <v>U01</v>
          </cell>
          <cell r="AW98" t="str">
            <v>Кромка Нестандарт</v>
          </cell>
          <cell r="AX98" t="str">
            <v>Кромка Нестандарт</v>
          </cell>
          <cell r="AY98">
            <v>0</v>
          </cell>
          <cell r="AZ98">
            <v>0</v>
          </cell>
          <cell r="BA98">
            <v>0</v>
          </cell>
          <cell r="BB98"/>
          <cell r="BC98"/>
          <cell r="BD98"/>
          <cell r="BE98"/>
          <cell r="BF98"/>
          <cell r="BG98" t="str">
            <v>РО153396   </v>
          </cell>
        </row>
        <row r="99">
          <cell r="G99" t="str">
            <v>W015 18 EG ABS L900 Чорний *FD</v>
          </cell>
          <cell r="H99" t="str">
            <v>Фасад W015 Чорний ABS мм, товщина 18 мм основа-звичайна ДСП, зворотня сторона – ламінат L900,  LuxeForm UA</v>
          </cell>
          <cell r="I99" t="str">
            <v>W015 18 EG ABS L900 Чорний *FD</v>
          </cell>
          <cell r="J99" t="str">
            <v>1.2.1.SE</v>
          </cell>
          <cell r="K99">
            <v>1338</v>
          </cell>
          <cell r="L99" t="str">
            <v>1.2.1.SE-FD</v>
          </cell>
          <cell r="M99">
            <v>5474</v>
          </cell>
          <cell r="N99" t="str">
            <v>Кромка в колір</v>
          </cell>
          <cell r="O99" t="str">
            <v>W015</v>
          </cell>
          <cell r="P99">
            <v>0</v>
          </cell>
          <cell r="Q99" t="str">
            <v>W015</v>
          </cell>
          <cell r="R99"/>
          <cell r="S99" t="str">
            <v>Кромка Нестандарт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 t="str">
            <v>W015 0X</v>
          </cell>
          <cell r="AB99" t="str">
            <v>Чорний</v>
          </cell>
          <cell r="AC99" t="str">
            <v>MT</v>
          </cell>
          <cell r="AD99"/>
          <cell r="AE99"/>
          <cell r="AF99"/>
          <cell r="AG99"/>
          <cell r="AH99"/>
          <cell r="AI99"/>
          <cell r="AJ99"/>
          <cell r="AK99" t="str">
            <v>FC 18 Eg</v>
          </cell>
          <cell r="AL99"/>
          <cell r="AM99"/>
          <cell r="AN99"/>
          <cell r="AO99"/>
          <cell r="AP99"/>
          <cell r="AQ99"/>
          <cell r="AR99" t="str">
            <v>Кромка в колір</v>
          </cell>
          <cell r="AS99" t="str">
            <v>Кромка в колір</v>
          </cell>
          <cell r="AT99" t="str">
            <v>W015</v>
          </cell>
          <cell r="AU99">
            <v>0</v>
          </cell>
          <cell r="AV99" t="str">
            <v>W015</v>
          </cell>
          <cell r="AW99" t="str">
            <v>Кромка Нестандарт</v>
          </cell>
          <cell r="AX99" t="str">
            <v>Кромка Нестандарт</v>
          </cell>
          <cell r="AY99">
            <v>0</v>
          </cell>
          <cell r="AZ99">
            <v>0</v>
          </cell>
          <cell r="BA99">
            <v>0</v>
          </cell>
          <cell r="BB99"/>
          <cell r="BC99"/>
          <cell r="BD99"/>
          <cell r="BE99"/>
          <cell r="BF99"/>
          <cell r="BG99" t="str">
            <v>РО153397   </v>
          </cell>
        </row>
        <row r="100">
          <cell r="G100" t="str">
            <v>W308 18 EG ABS L900 Меланж рояль *FD</v>
          </cell>
          <cell r="H100" t="str">
            <v>Фасад W308 Меланж рояль ABS мм, товщина 18 мм основа-звичайна ДСП, зворотня сторона – ламінат L900,  LuxeForm UA</v>
          </cell>
          <cell r="I100" t="str">
            <v>W308 18 EG ABS L900 Меланж рояль *FD</v>
          </cell>
          <cell r="J100" t="str">
            <v>1.2.1.SE</v>
          </cell>
          <cell r="K100">
            <v>1338</v>
          </cell>
          <cell r="L100" t="str">
            <v>1.2.1.SE-FD</v>
          </cell>
          <cell r="M100">
            <v>5778</v>
          </cell>
          <cell r="N100" t="str">
            <v>Кромка в колір</v>
          </cell>
          <cell r="O100" t="str">
            <v>W308</v>
          </cell>
          <cell r="P100">
            <v>0</v>
          </cell>
          <cell r="Q100" t="str">
            <v>W308</v>
          </cell>
          <cell r="R100"/>
          <cell r="S100" t="str">
            <v>Кромка Нестандарт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>W308 0X</v>
          </cell>
          <cell r="AB100" t="str">
            <v>Меланж рояль</v>
          </cell>
          <cell r="AC100" t="str">
            <v>ME</v>
          </cell>
          <cell r="AD100"/>
          <cell r="AE100"/>
          <cell r="AF100"/>
          <cell r="AG100"/>
          <cell r="AH100"/>
          <cell r="AI100"/>
          <cell r="AJ100"/>
          <cell r="AK100" t="str">
            <v>FC 18 Eg</v>
          </cell>
          <cell r="AL100"/>
          <cell r="AM100"/>
          <cell r="AN100"/>
          <cell r="AO100"/>
          <cell r="AP100"/>
          <cell r="AQ100"/>
          <cell r="AR100" t="str">
            <v>Кромка в колір</v>
          </cell>
          <cell r="AS100" t="str">
            <v>Кромка в колір</v>
          </cell>
          <cell r="AT100" t="str">
            <v>W308</v>
          </cell>
          <cell r="AU100">
            <v>0</v>
          </cell>
          <cell r="AV100" t="str">
            <v>W308</v>
          </cell>
          <cell r="AW100" t="str">
            <v>Кромка Нестандарт</v>
          </cell>
          <cell r="AX100" t="str">
            <v>Кромка Нестандарт</v>
          </cell>
          <cell r="AY100">
            <v>0</v>
          </cell>
          <cell r="AZ100">
            <v>0</v>
          </cell>
          <cell r="BA100">
            <v>0</v>
          </cell>
          <cell r="BB100"/>
          <cell r="BC100"/>
          <cell r="BD100"/>
          <cell r="BE100"/>
          <cell r="BF100"/>
          <cell r="BG100" t="str">
            <v>РО153398   </v>
          </cell>
        </row>
        <row r="101">
          <cell r="G101" t="str">
            <v>W309 18 EG ABS L900 Меланж *FD</v>
          </cell>
          <cell r="H101" t="str">
            <v>Фасад W309 Меланж ABS мм, товщина 18 мм основа-звичайна ДСП, зворотня сторона – ламінат L900,  LuxeForm UA</v>
          </cell>
          <cell r="I101" t="str">
            <v>W309 18 EG ABS L900 Меланж *FD</v>
          </cell>
          <cell r="J101" t="str">
            <v>1.2.1.SE</v>
          </cell>
          <cell r="K101">
            <v>1338</v>
          </cell>
          <cell r="L101" t="str">
            <v>1.2.1.SE-FD</v>
          </cell>
          <cell r="M101">
            <v>5778</v>
          </cell>
          <cell r="N101" t="str">
            <v>Кромка в колір</v>
          </cell>
          <cell r="O101" t="str">
            <v>W309</v>
          </cell>
          <cell r="P101">
            <v>0</v>
          </cell>
          <cell r="Q101" t="str">
            <v>W309</v>
          </cell>
          <cell r="R101"/>
          <cell r="S101" t="str">
            <v>Кромка Нестандарт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W309 0X</v>
          </cell>
          <cell r="AB101" t="str">
            <v>Меланж</v>
          </cell>
          <cell r="AC101" t="str">
            <v>ME</v>
          </cell>
          <cell r="AD101"/>
          <cell r="AE101"/>
          <cell r="AF101"/>
          <cell r="AG101"/>
          <cell r="AH101"/>
          <cell r="AI101"/>
          <cell r="AJ101"/>
          <cell r="AK101" t="str">
            <v>FC 18 Eg</v>
          </cell>
          <cell r="AL101"/>
          <cell r="AM101"/>
          <cell r="AN101"/>
          <cell r="AO101"/>
          <cell r="AP101"/>
          <cell r="AQ101"/>
          <cell r="AR101" t="str">
            <v>Кромка в колір</v>
          </cell>
          <cell r="AS101" t="str">
            <v>Кромка в колір</v>
          </cell>
          <cell r="AT101" t="str">
            <v>W309</v>
          </cell>
          <cell r="AU101">
            <v>0</v>
          </cell>
          <cell r="AV101" t="str">
            <v>W309</v>
          </cell>
          <cell r="AW101" t="str">
            <v>Кромка Нестандарт</v>
          </cell>
          <cell r="AX101" t="str">
            <v>Кромка Нестандарт</v>
          </cell>
          <cell r="AY101">
            <v>0</v>
          </cell>
          <cell r="AZ101">
            <v>0</v>
          </cell>
          <cell r="BA101">
            <v>0</v>
          </cell>
          <cell r="BB101"/>
          <cell r="BC101"/>
          <cell r="BD101"/>
          <cell r="BE101"/>
          <cell r="BF101"/>
          <cell r="BG101" t="str">
            <v>РО153399   </v>
          </cell>
        </row>
        <row r="102">
          <cell r="G102" t="str">
            <v>W74 18 EG ABS L900 Бiлий *FD</v>
          </cell>
          <cell r="H102" t="str">
            <v>Фасад W74 Бiлий ABS мм, товщина 18 мм основа-звичайна ДСП, зворотня сторона – ламінат L900,  LuxeForm UA</v>
          </cell>
          <cell r="I102" t="str">
            <v>W74 18 EG ABS L900 Бiлий *FD</v>
          </cell>
          <cell r="J102" t="str">
            <v>1.2.1.SE</v>
          </cell>
          <cell r="K102">
            <v>1338</v>
          </cell>
          <cell r="L102" t="str">
            <v>1.2.1.SE-FD</v>
          </cell>
          <cell r="M102">
            <v>4945</v>
          </cell>
          <cell r="N102" t="str">
            <v>Кромка в колір</v>
          </cell>
          <cell r="O102" t="str">
            <v>W74</v>
          </cell>
          <cell r="P102">
            <v>0</v>
          </cell>
          <cell r="Q102" t="str">
            <v>W74</v>
          </cell>
          <cell r="R102"/>
          <cell r="S102" t="str">
            <v>Кромка Нестандарт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>W74 0X</v>
          </cell>
          <cell r="AB102" t="str">
            <v>Бiлий</v>
          </cell>
          <cell r="AC102" t="str">
            <v>MT</v>
          </cell>
          <cell r="AD102"/>
          <cell r="AE102"/>
          <cell r="AF102"/>
          <cell r="AG102"/>
          <cell r="AH102"/>
          <cell r="AI102"/>
          <cell r="AJ102"/>
          <cell r="AK102" t="str">
            <v>FC 18 Eg</v>
          </cell>
          <cell r="AL102"/>
          <cell r="AM102"/>
          <cell r="AN102"/>
          <cell r="AO102"/>
          <cell r="AP102"/>
          <cell r="AQ102"/>
          <cell r="AR102" t="str">
            <v>Кромка в колір</v>
          </cell>
          <cell r="AS102" t="str">
            <v>Кромка в колір</v>
          </cell>
          <cell r="AT102" t="str">
            <v>W74</v>
          </cell>
          <cell r="AU102">
            <v>0</v>
          </cell>
          <cell r="AV102" t="str">
            <v>W74</v>
          </cell>
          <cell r="AW102" t="str">
            <v>Кромка Нестандарт</v>
          </cell>
          <cell r="AX102" t="str">
            <v>Кромка Нестандарт</v>
          </cell>
          <cell r="AY102">
            <v>0</v>
          </cell>
          <cell r="AZ102">
            <v>0</v>
          </cell>
          <cell r="BA102">
            <v>0</v>
          </cell>
          <cell r="BB102"/>
          <cell r="BC102"/>
          <cell r="BD102"/>
          <cell r="BE102"/>
          <cell r="BF102"/>
          <cell r="BG102" t="str">
            <v>РО153400   </v>
          </cell>
        </row>
        <row r="103">
          <cell r="G103" t="str">
            <v>MT-AF-403U AS небесний оксамит 18,4  MDF HS 000U біле* FD</v>
          </cell>
          <cell r="H103" t="str">
            <v>Фасад Акрил TopX1800 глибокий матовий MT-AF-403U небесний оксамит, товщина 18,4 мм, основа - МДФ, зворотня сторона – високоміцне покриття  HS 000U біле</v>
          </cell>
          <cell r="I103" t="str">
            <v>AS-MT-AF403U- MDF-HS000U</v>
          </cell>
          <cell r="J103"/>
          <cell r="K103"/>
          <cell r="M103">
            <v>4300</v>
          </cell>
          <cell r="N103" t="str">
            <v>Кромка в колір</v>
          </cell>
          <cell r="O103" t="str">
            <v>MT-AF-403</v>
          </cell>
          <cell r="P103">
            <v>0</v>
          </cell>
          <cell r="Q103" t="str">
            <v>MT-AF-403</v>
          </cell>
          <cell r="R103"/>
          <cell r="S103" t="str">
            <v>Кромка Нестандарт</v>
          </cell>
          <cell r="T103"/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>MT-AF-403U</v>
          </cell>
          <cell r="AB103" t="str">
            <v>небесний оксамит</v>
          </cell>
          <cell r="AC103" t="str">
            <v>MT-AF</v>
          </cell>
          <cell r="AK103" t="str">
            <v>Acryl</v>
          </cell>
          <cell r="AN103"/>
          <cell r="AR103" t="str">
            <v>Кромка в колір</v>
          </cell>
          <cell r="AS103" t="str">
            <v>Кромка в колір</v>
          </cell>
          <cell r="AT103" t="str">
            <v>MT-AF-403</v>
          </cell>
          <cell r="AU103">
            <v>0</v>
          </cell>
          <cell r="AV103" t="str">
            <v>MT-AF-403</v>
          </cell>
          <cell r="AW103" t="str">
            <v>Кромка Нестандарт</v>
          </cell>
          <cell r="AX103" t="str">
            <v>Кромка Нестандарт</v>
          </cell>
          <cell r="AY103">
            <v>0</v>
          </cell>
          <cell r="AZ103">
            <v>0</v>
          </cell>
          <cell r="BA103">
            <v>0</v>
          </cell>
          <cell r="BG103" t="str">
            <v>РО160965</v>
          </cell>
        </row>
        <row r="104">
          <cell r="G104" t="str">
            <v>MT-AF-801U AS лісовий вовк 18,4  MDF HS 000U біле* FD</v>
          </cell>
          <cell r="H104" t="str">
            <v>Фасад Акрил TopX1800 глибокий матовий MT-AF-801U лісовий вовк, товщина 18,4 мм, основа - МДФ, зворотня сторона – високоміцне покриття  HS 000U біле</v>
          </cell>
          <cell r="I104" t="str">
            <v>AS-MT-AF801U- MDF-HS000U</v>
          </cell>
          <cell r="J104"/>
          <cell r="K104"/>
          <cell r="M104">
            <v>4300</v>
          </cell>
          <cell r="N104" t="str">
            <v>Кромка в колір</v>
          </cell>
          <cell r="O104" t="str">
            <v>MT-AF-801</v>
          </cell>
          <cell r="P104">
            <v>0</v>
          </cell>
          <cell r="Q104" t="str">
            <v>MT-AF-801</v>
          </cell>
          <cell r="R104"/>
          <cell r="S104" t="str">
            <v>Кромка Нестандарт</v>
          </cell>
          <cell r="T104"/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>MT-AF-801U</v>
          </cell>
          <cell r="AB104" t="str">
            <v>лісовий вовк</v>
          </cell>
          <cell r="AC104" t="str">
            <v>MT-AF</v>
          </cell>
          <cell r="AK104" t="str">
            <v>Acryl</v>
          </cell>
          <cell r="AN104"/>
          <cell r="AR104" t="str">
            <v>Кромка в колір</v>
          </cell>
          <cell r="AS104" t="str">
            <v>Кромка в колір</v>
          </cell>
          <cell r="AT104" t="str">
            <v>MT-AF-801</v>
          </cell>
          <cell r="AU104">
            <v>0</v>
          </cell>
          <cell r="AV104" t="str">
            <v>MT-AF-801</v>
          </cell>
          <cell r="AW104" t="str">
            <v>Кромка Нестандарт</v>
          </cell>
          <cell r="AX104" t="str">
            <v>Кромка Нестандарт</v>
          </cell>
          <cell r="AY104">
            <v>0</v>
          </cell>
          <cell r="AZ104">
            <v>0</v>
          </cell>
          <cell r="BA104">
            <v>0</v>
          </cell>
          <cell r="BG104" t="str">
            <v>РО160963</v>
          </cell>
        </row>
        <row r="105">
          <cell r="G105" t="str">
            <v>MT-AF-803U AS графіт 18,4  MDF HS 900U чорний* FD</v>
          </cell>
          <cell r="H105" t="str">
            <v>Фасад Акрил TopX1800 глибокий матовий MT-AF-803U графіт, товщина 18,4 мм, основа - МДФ, зворотня сторона – високоміцне покриття  HS 900U чорне</v>
          </cell>
          <cell r="I105" t="str">
            <v>AS-MT-AF803U- MDF-HS900U</v>
          </cell>
          <cell r="J105"/>
          <cell r="K105"/>
          <cell r="L105"/>
          <cell r="M105">
            <v>4300</v>
          </cell>
          <cell r="N105" t="str">
            <v>Кромка в колір</v>
          </cell>
          <cell r="O105" t="str">
            <v>MT-AF-803</v>
          </cell>
          <cell r="P105">
            <v>0</v>
          </cell>
          <cell r="Q105" t="str">
            <v>MT-AF-803</v>
          </cell>
          <cell r="R105"/>
          <cell r="S105" t="str">
            <v>Кромка Нестандарт</v>
          </cell>
          <cell r="T105"/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 t="str">
            <v>MT-AF-803U</v>
          </cell>
          <cell r="AB105" t="str">
            <v>графіт</v>
          </cell>
          <cell r="AC105" t="str">
            <v>MT-AF</v>
          </cell>
          <cell r="AK105" t="str">
            <v>Acryl</v>
          </cell>
          <cell r="AN105"/>
          <cell r="AR105" t="str">
            <v>Кромка в колір</v>
          </cell>
          <cell r="AS105" t="str">
            <v>Кромка в колір</v>
          </cell>
          <cell r="AT105" t="str">
            <v>MT-AF-803</v>
          </cell>
          <cell r="AU105">
            <v>0</v>
          </cell>
          <cell r="AV105" t="str">
            <v>MT-AF-803</v>
          </cell>
          <cell r="AW105" t="str">
            <v>Кромка Нестандарт</v>
          </cell>
          <cell r="AX105" t="str">
            <v>Кромка Нестандарт</v>
          </cell>
          <cell r="AY105">
            <v>0</v>
          </cell>
          <cell r="AZ105">
            <v>0</v>
          </cell>
          <cell r="BA105">
            <v>0</v>
          </cell>
          <cell r="BG105" t="str">
            <v>РО160962</v>
          </cell>
        </row>
        <row r="106"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K106"/>
          <cell r="AN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</row>
        <row r="107"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K107"/>
          <cell r="AN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</row>
        <row r="108">
          <cell r="G108" t="str">
            <v>…</v>
          </cell>
          <cell r="H108" t="str">
            <v>…</v>
          </cell>
          <cell r="I108" t="str">
            <v>…</v>
          </cell>
          <cell r="J108" t="str">
            <v>…</v>
          </cell>
          <cell r="K108" t="str">
            <v>…</v>
          </cell>
          <cell r="L108" t="str">
            <v>…</v>
          </cell>
          <cell r="M108" t="str">
            <v>…</v>
          </cell>
          <cell r="N108" t="str">
            <v>…</v>
          </cell>
          <cell r="O108" t="str">
            <v>…</v>
          </cell>
          <cell r="P108" t="str">
            <v>…</v>
          </cell>
          <cell r="Q108" t="str">
            <v>…</v>
          </cell>
          <cell r="R108" t="str">
            <v>…</v>
          </cell>
          <cell r="S108" t="str">
            <v>…</v>
          </cell>
          <cell r="T108" t="str">
            <v>…</v>
          </cell>
          <cell r="U108" t="str">
            <v>…</v>
          </cell>
          <cell r="V108" t="str">
            <v>…</v>
          </cell>
          <cell r="AA108" t="str">
            <v>…</v>
          </cell>
          <cell r="AB108" t="str">
            <v>…</v>
          </cell>
          <cell r="AC108" t="str">
            <v>…</v>
          </cell>
          <cell r="AD108" t="str">
            <v>…</v>
          </cell>
          <cell r="AE108" t="str">
            <v>…</v>
          </cell>
          <cell r="AF108" t="str">
            <v>…</v>
          </cell>
          <cell r="AG108" t="str">
            <v>…</v>
          </cell>
          <cell r="AH108" t="str">
            <v>…</v>
          </cell>
          <cell r="AI108" t="str">
            <v>…</v>
          </cell>
          <cell r="AJ108" t="str">
            <v>…</v>
          </cell>
          <cell r="AK108" t="str">
            <v>…</v>
          </cell>
          <cell r="AN108" t="str">
            <v>…</v>
          </cell>
        </row>
        <row r="110">
          <cell r="G110">
            <v>3</v>
          </cell>
          <cell r="H110">
            <v>4</v>
          </cell>
          <cell r="I110">
            <v>5</v>
          </cell>
          <cell r="J110">
            <v>6</v>
          </cell>
          <cell r="K110">
            <v>7</v>
          </cell>
          <cell r="L110">
            <v>8</v>
          </cell>
          <cell r="M110">
            <v>9</v>
          </cell>
          <cell r="N110">
            <v>10</v>
          </cell>
          <cell r="O110">
            <v>11</v>
          </cell>
          <cell r="P110">
            <v>12</v>
          </cell>
          <cell r="Q110">
            <v>13</v>
          </cell>
          <cell r="R110">
            <v>14</v>
          </cell>
          <cell r="S110">
            <v>15</v>
          </cell>
          <cell r="T110">
            <v>16</v>
          </cell>
          <cell r="U110">
            <v>17</v>
          </cell>
          <cell r="V110">
            <v>18</v>
          </cell>
          <cell r="W110">
            <v>19</v>
          </cell>
          <cell r="X110">
            <v>20</v>
          </cell>
          <cell r="Y110">
            <v>21</v>
          </cell>
          <cell r="Z110">
            <v>22</v>
          </cell>
          <cell r="AA110">
            <v>23</v>
          </cell>
          <cell r="AB110">
            <v>24</v>
          </cell>
          <cell r="AC110">
            <v>25</v>
          </cell>
          <cell r="AD110">
            <v>26</v>
          </cell>
          <cell r="AE110">
            <v>27</v>
          </cell>
          <cell r="AF110">
            <v>28</v>
          </cell>
          <cell r="AG110">
            <v>29</v>
          </cell>
          <cell r="AH110">
            <v>30</v>
          </cell>
          <cell r="AI110">
            <v>31</v>
          </cell>
          <cell r="AJ110">
            <v>32</v>
          </cell>
          <cell r="AK110">
            <v>33</v>
          </cell>
          <cell r="AL110">
            <v>34</v>
          </cell>
          <cell r="AM110">
            <v>35</v>
          </cell>
          <cell r="AN110">
            <v>36</v>
          </cell>
          <cell r="AO110">
            <v>37</v>
          </cell>
          <cell r="AP110">
            <v>38</v>
          </cell>
          <cell r="AQ110">
            <v>39</v>
          </cell>
          <cell r="AR110">
            <v>40</v>
          </cell>
          <cell r="AS110">
            <v>41</v>
          </cell>
          <cell r="AT110">
            <v>42</v>
          </cell>
          <cell r="AU110">
            <v>43</v>
          </cell>
          <cell r="AV110">
            <v>44</v>
          </cell>
          <cell r="AW110">
            <v>45</v>
          </cell>
          <cell r="AX110">
            <v>46</v>
          </cell>
          <cell r="AY110">
            <v>47</v>
          </cell>
          <cell r="AZ110">
            <v>48</v>
          </cell>
          <cell r="BA110">
            <v>49</v>
          </cell>
          <cell r="BB110">
            <v>50</v>
          </cell>
          <cell r="BC110">
            <v>51</v>
          </cell>
          <cell r="BD110">
            <v>52</v>
          </cell>
          <cell r="BE110">
            <v>53</v>
          </cell>
          <cell r="BF110">
            <v>54</v>
          </cell>
          <cell r="BG110">
            <v>55</v>
          </cell>
          <cell r="BH110">
            <v>56</v>
          </cell>
        </row>
        <row r="112">
          <cell r="I112" t="str">
            <v>L939 18 EG ABS L900 Дуб Квебек *FD</v>
          </cell>
          <cell r="J112">
            <v>4541</v>
          </cell>
        </row>
        <row r="113">
          <cell r="I113" t="str">
            <v>L940 18 EG ABS L900 Дуб Сонома *FD</v>
          </cell>
          <cell r="J113">
            <v>4541</v>
          </cell>
        </row>
        <row r="114">
          <cell r="I114" t="str">
            <v>SP800 18 EG ABS L900 Еванс *FD</v>
          </cell>
          <cell r="J114">
            <v>6074</v>
          </cell>
        </row>
        <row r="115">
          <cell r="I115" t="str">
            <v>SP801 18 EG ABS L900 Дуб скельний *FD</v>
          </cell>
          <cell r="J115">
            <v>6074</v>
          </cell>
        </row>
        <row r="116">
          <cell r="I116" t="str">
            <v>SP802 18 EG ABS L900 Дуб американський *FD</v>
          </cell>
          <cell r="J116">
            <v>6074</v>
          </cell>
        </row>
        <row r="117">
          <cell r="I117" t="str">
            <v>U01 18 EG ABS L900 Бежевий *FD</v>
          </cell>
          <cell r="J117">
            <v>4945</v>
          </cell>
        </row>
        <row r="118">
          <cell r="I118" t="str">
            <v>W015 18 EG ABS L900 Чорний *FD</v>
          </cell>
          <cell r="J118">
            <v>5474</v>
          </cell>
        </row>
        <row r="119">
          <cell r="I119" t="str">
            <v>W308 18 EG ABS L900 Меланж рояль *FD</v>
          </cell>
          <cell r="J119">
            <v>5778</v>
          </cell>
          <cell r="K119"/>
          <cell r="L119"/>
        </row>
        <row r="120">
          <cell r="I120" t="str">
            <v>W309 18 EG ABS L900 Меланж *FD</v>
          </cell>
          <cell r="J120">
            <v>5778</v>
          </cell>
          <cell r="M120"/>
        </row>
        <row r="121">
          <cell r="I121" t="str">
            <v>W74 18 EG ABS L900 Бiлий *FD</v>
          </cell>
          <cell r="J121">
            <v>4945</v>
          </cell>
          <cell r="M121"/>
        </row>
        <row r="122">
          <cell r="M122"/>
        </row>
        <row r="123">
          <cell r="M123"/>
        </row>
        <row r="124">
          <cell r="M124"/>
        </row>
        <row r="125">
          <cell r="M125"/>
        </row>
        <row r="126">
          <cell r="M126"/>
        </row>
        <row r="127">
          <cell r="M127"/>
        </row>
        <row r="128">
          <cell r="M128"/>
        </row>
        <row r="129">
          <cell r="M129"/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t.ua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158"/>
  <sheetViews>
    <sheetView showGridLines="0" tabSelected="1" zoomScale="85" zoomScaleNormal="85" workbookViewId="0">
      <selection activeCell="F5" sqref="F5"/>
    </sheetView>
  </sheetViews>
  <sheetFormatPr defaultColWidth="11.5703125" defaultRowHeight="18.75" x14ac:dyDescent="0.3"/>
  <cols>
    <col min="1" max="1" width="5.5703125" style="2" customWidth="1"/>
    <col min="2" max="2" width="17.140625" style="2" customWidth="1"/>
    <col min="3" max="3" width="12.28515625" style="2" customWidth="1"/>
    <col min="4" max="5" width="9.28515625" style="3" customWidth="1"/>
    <col min="6" max="6" width="14.85546875" style="2" customWidth="1"/>
    <col min="7" max="7" width="18.5703125" style="2" customWidth="1"/>
    <col min="8" max="8" width="17" style="2" customWidth="1"/>
    <col min="9" max="10" width="13.5703125" style="2" customWidth="1"/>
    <col min="11" max="11" width="9.28515625" style="2" customWidth="1"/>
    <col min="12" max="12" width="13.85546875" style="2" customWidth="1"/>
    <col min="13" max="13" width="14.28515625" style="2" customWidth="1"/>
    <col min="14" max="14" width="20.140625" style="2" customWidth="1"/>
    <col min="15" max="15" width="16" style="2" hidden="1" customWidth="1"/>
    <col min="16" max="16" width="4.140625" style="2" hidden="1" customWidth="1"/>
    <col min="17" max="17" width="5" style="2" hidden="1" customWidth="1"/>
    <col min="18" max="18" width="4.42578125" style="2" hidden="1" customWidth="1"/>
    <col min="19" max="19" width="5" style="2" hidden="1" customWidth="1"/>
    <col min="20" max="20" width="7.7109375" style="2" hidden="1" customWidth="1"/>
    <col min="21" max="21" width="3.85546875" style="2" hidden="1" customWidth="1"/>
    <col min="22" max="28" width="3.28515625" style="2" hidden="1" customWidth="1"/>
    <col min="29" max="29" width="20.28515625" style="2" hidden="1" customWidth="1"/>
    <col min="30" max="32" width="6" style="2" hidden="1" customWidth="1"/>
    <col min="33" max="33" width="10.85546875" style="2" hidden="1" customWidth="1"/>
    <col min="34" max="34" width="6" style="2" hidden="1" customWidth="1"/>
    <col min="35" max="35" width="14" style="2" hidden="1" customWidth="1"/>
    <col min="36" max="36" width="4.85546875" style="2" hidden="1" customWidth="1"/>
    <col min="37" max="43" width="9.140625" style="2" hidden="1" customWidth="1"/>
    <col min="44" max="44" width="12.5703125" style="2" hidden="1" customWidth="1"/>
    <col min="45" max="66" width="9.140625" style="2" customWidth="1"/>
    <col min="67" max="1025" width="11.5703125" style="4"/>
  </cols>
  <sheetData>
    <row r="1" spans="1:66 1025:1025" ht="14.25" customHeight="1" x14ac:dyDescent="0.3"/>
    <row r="2" spans="1:66 1025:1025" ht="36" customHeight="1" x14ac:dyDescent="0.3">
      <c r="A2" s="635" t="s">
        <v>0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5"/>
      <c r="M2" s="5"/>
      <c r="AJ2" s="635"/>
      <c r="AK2" s="635"/>
      <c r="AL2" s="635"/>
      <c r="AM2" s="635"/>
      <c r="AN2" s="635"/>
      <c r="AO2" s="635"/>
      <c r="AP2" s="635"/>
      <c r="AQ2" s="635"/>
      <c r="AR2" s="635"/>
      <c r="AS2" s="635"/>
    </row>
    <row r="3" spans="1:66 1025:1025" x14ac:dyDescent="0.3">
      <c r="A3" s="636" t="s">
        <v>1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"/>
      <c r="M3" s="6"/>
      <c r="AJ3" s="635"/>
      <c r="AK3" s="635"/>
      <c r="AL3" s="635"/>
      <c r="AM3" s="635"/>
      <c r="AN3" s="635"/>
      <c r="AO3" s="635"/>
      <c r="AP3" s="635"/>
      <c r="AQ3" s="635"/>
      <c r="AR3" s="635"/>
      <c r="AS3" s="635"/>
    </row>
    <row r="4" spans="1:66 1025:1025" ht="6" customHeight="1" x14ac:dyDescent="0.3">
      <c r="B4" s="7"/>
      <c r="C4" s="7"/>
      <c r="D4" s="8"/>
      <c r="E4" s="8"/>
      <c r="F4" s="7"/>
      <c r="G4" s="7"/>
      <c r="H4" s="7"/>
      <c r="I4" s="7"/>
      <c r="J4" s="7"/>
      <c r="K4" s="7"/>
      <c r="L4" s="7"/>
      <c r="M4" s="7"/>
      <c r="AJ4" s="635"/>
      <c r="AK4" s="635"/>
      <c r="AL4" s="635"/>
      <c r="AM4" s="635"/>
      <c r="AN4" s="635"/>
      <c r="AO4" s="635"/>
      <c r="AP4" s="635"/>
      <c r="AQ4" s="635"/>
      <c r="AR4" s="635"/>
      <c r="AS4" s="635"/>
    </row>
    <row r="5" spans="1:66 1025:1025" ht="21" customHeight="1" x14ac:dyDescent="0.3">
      <c r="A5" s="9">
        <v>1</v>
      </c>
      <c r="B5" s="623" t="s">
        <v>2</v>
      </c>
      <c r="C5" s="623"/>
      <c r="D5" s="623"/>
      <c r="E5" s="1"/>
      <c r="H5" s="10"/>
      <c r="AJ5" s="635"/>
      <c r="AK5" s="635"/>
      <c r="AL5" s="635"/>
      <c r="AM5" s="635"/>
      <c r="AN5" s="635"/>
      <c r="AO5" s="635"/>
      <c r="AP5" s="635"/>
      <c r="AQ5" s="635"/>
      <c r="AR5" s="635"/>
      <c r="AS5" s="635"/>
    </row>
    <row r="6" spans="1:66 1025:1025" s="16" customFormat="1" ht="15.75" customHeight="1" x14ac:dyDescent="0.3">
      <c r="A6" s="11"/>
      <c r="B6" s="12" t="s">
        <v>3</v>
      </c>
      <c r="C6" s="13"/>
      <c r="D6" s="14"/>
      <c r="E6" s="14"/>
      <c r="F6" s="13"/>
      <c r="G6" s="13"/>
      <c r="H6" s="15"/>
      <c r="I6" s="13" t="s">
        <v>4</v>
      </c>
      <c r="J6" s="1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 1025:1025" x14ac:dyDescent="0.3">
      <c r="B7" s="630" t="s">
        <v>5</v>
      </c>
      <c r="C7" s="630"/>
      <c r="D7" s="634"/>
      <c r="E7" s="634"/>
      <c r="F7" s="634"/>
      <c r="G7" s="634"/>
      <c r="H7" s="10"/>
      <c r="I7" s="630" t="s">
        <v>6</v>
      </c>
      <c r="J7" s="630"/>
      <c r="K7" s="630"/>
      <c r="L7" s="632"/>
      <c r="M7" s="632"/>
      <c r="P7" s="17"/>
    </row>
    <row r="8" spans="1:66 1025:1025" x14ac:dyDescent="0.3">
      <c r="B8" s="630" t="s">
        <v>7</v>
      </c>
      <c r="C8" s="630"/>
      <c r="D8" s="634"/>
      <c r="E8" s="634"/>
      <c r="F8" s="634"/>
      <c r="G8" s="634"/>
      <c r="H8" s="10"/>
      <c r="I8" s="630" t="s">
        <v>7</v>
      </c>
      <c r="J8" s="630"/>
      <c r="K8" s="630"/>
      <c r="L8" s="632"/>
      <c r="M8" s="632"/>
    </row>
    <row r="9" spans="1:66 1025:1025" x14ac:dyDescent="0.3">
      <c r="B9" s="630" t="s">
        <v>8</v>
      </c>
      <c r="C9" s="630"/>
      <c r="D9" s="634"/>
      <c r="E9" s="634"/>
      <c r="F9" s="634"/>
      <c r="G9" s="634"/>
      <c r="H9" s="10"/>
      <c r="I9" s="630" t="s">
        <v>8</v>
      </c>
      <c r="J9" s="630"/>
      <c r="K9" s="630"/>
      <c r="L9" s="632"/>
      <c r="M9" s="632"/>
    </row>
    <row r="10" spans="1:66 1025:1025" x14ac:dyDescent="0.3">
      <c r="B10" s="630" t="s">
        <v>9</v>
      </c>
      <c r="C10" s="630"/>
      <c r="D10" s="631">
        <v>0</v>
      </c>
      <c r="E10" s="631"/>
      <c r="F10" s="631"/>
      <c r="G10" s="631"/>
      <c r="H10" s="10"/>
      <c r="I10" s="630" t="s">
        <v>10</v>
      </c>
      <c r="J10" s="630"/>
      <c r="K10" s="630"/>
      <c r="L10" s="632"/>
      <c r="M10" s="632"/>
      <c r="P10" s="18"/>
    </row>
    <row r="11" spans="1:66 1025:1025" x14ac:dyDescent="0.3">
      <c r="B11" s="630" t="s">
        <v>11</v>
      </c>
      <c r="C11" s="630"/>
      <c r="D11" s="633"/>
      <c r="E11" s="633"/>
      <c r="F11" s="633"/>
      <c r="G11" s="633"/>
      <c r="H11" s="10"/>
      <c r="I11" s="630" t="s">
        <v>12</v>
      </c>
      <c r="J11" s="630"/>
      <c r="K11" s="630"/>
      <c r="L11" s="632"/>
      <c r="M11" s="632"/>
      <c r="P11" s="18"/>
    </row>
    <row r="12" spans="1:66 1025:1025" x14ac:dyDescent="0.3">
      <c r="P12" s="18"/>
    </row>
    <row r="13" spans="1:66 1025:1025" ht="20.25" customHeight="1" x14ac:dyDescent="0.3">
      <c r="A13" s="9">
        <v>2</v>
      </c>
      <c r="B13" s="623" t="s">
        <v>13</v>
      </c>
      <c r="C13" s="623"/>
      <c r="D13" s="623"/>
      <c r="E13" s="1"/>
      <c r="P13" s="18"/>
    </row>
    <row r="14" spans="1:66 1025:1025" ht="20.25" customHeight="1" x14ac:dyDescent="0.3">
      <c r="B14" s="624" t="s">
        <v>14</v>
      </c>
      <c r="C14" s="624"/>
      <c r="D14" s="624"/>
      <c r="E14" s="2"/>
      <c r="O14" s="18"/>
      <c r="BN14" s="4"/>
      <c r="AMK14"/>
    </row>
    <row r="15" spans="1:66 1025:1025" ht="9" customHeight="1" x14ac:dyDescent="0.3">
      <c r="P15" s="18"/>
    </row>
    <row r="16" spans="1:66 1025:1025" ht="9.75" customHeight="1" x14ac:dyDescent="0.3">
      <c r="P16" s="18"/>
    </row>
    <row r="17" spans="1:66" ht="45.75" customHeight="1" x14ac:dyDescent="0.3">
      <c r="A17" s="9">
        <v>3</v>
      </c>
      <c r="B17" s="625" t="s">
        <v>15</v>
      </c>
      <c r="C17" s="625"/>
      <c r="D17" s="625"/>
      <c r="E17" s="625"/>
      <c r="F17" s="625"/>
      <c r="G17" s="19" t="s">
        <v>16</v>
      </c>
      <c r="H17" s="19" t="s">
        <v>17</v>
      </c>
      <c r="I17" s="19" t="s">
        <v>18</v>
      </c>
      <c r="J17" s="20"/>
      <c r="P17" s="21" t="s">
        <v>19</v>
      </c>
    </row>
    <row r="18" spans="1:66" ht="35.25" customHeight="1" x14ac:dyDescent="0.3">
      <c r="B18" s="626" t="s">
        <v>69</v>
      </c>
      <c r="C18" s="626"/>
      <c r="D18" s="626"/>
      <c r="E18" s="626"/>
      <c r="F18" s="626"/>
      <c r="G18" s="22" t="str">
        <f>CONCATENATE(VLOOKUP(O18,соответствие!I:AM,29,0), "  ",VLOOKUP(O20,'для впр'!$C$1:$D$7,2,0))</f>
        <v>Acryl  High Gloss</v>
      </c>
      <c r="H18" s="23" t="str">
        <f>IF(O20="ME","ТАК",(IF(O20="MM","ТАК",(IF(O20="GL","НI",(IF(O20="MT","НI",(IF(O20="MT-AF","НІ",(IF(O20="MTD","ТАК",(IF(O20="GLD","ТАК")))))))))))))</f>
        <v>НI</v>
      </c>
      <c r="I18" s="24">
        <f>VLOOKUP(O18,соответствие!I:M,5,0)</f>
        <v>4099</v>
      </c>
      <c r="J18" s="25"/>
      <c r="K18" s="26"/>
      <c r="L18" s="26"/>
      <c r="M18" s="26"/>
      <c r="O18" s="27" t="str">
        <f>IFERROR(VLOOKUP(B18,соответствие!$G$2:$AB$108,3,0)," ")</f>
        <v>AS-GL001U- MDF-HS000U</v>
      </c>
      <c r="P18" s="2" t="str">
        <f>VLOOKUP(Ввід!O18,соответствие!E:AV,40,0)</f>
        <v>Кромка в колір</v>
      </c>
      <c r="AC18" s="28" t="str">
        <f>VLOOKUP(B18,код!A:B,2,FALSE())</f>
        <v>РО127616   </v>
      </c>
    </row>
    <row r="19" spans="1:66" ht="15" customHeight="1" x14ac:dyDescent="0.3">
      <c r="B19" s="29"/>
      <c r="C19" s="29"/>
      <c r="D19" s="30"/>
      <c r="E19" s="30"/>
      <c r="F19" s="29"/>
      <c r="G19" s="31"/>
      <c r="H19" s="31"/>
      <c r="I19" s="31"/>
      <c r="J19" s="31"/>
    </row>
    <row r="20" spans="1:66" ht="15" customHeight="1" x14ac:dyDescent="0.3">
      <c r="A20" s="2">
        <v>4</v>
      </c>
      <c r="B20" s="628" t="s">
        <v>21</v>
      </c>
      <c r="C20" s="628"/>
      <c r="D20" s="628"/>
      <c r="E20" s="629"/>
      <c r="F20" s="627" t="s">
        <v>22</v>
      </c>
      <c r="G20" s="627"/>
      <c r="H20" s="627"/>
      <c r="I20" s="32"/>
      <c r="J20" s="32"/>
      <c r="O20" s="2" t="str">
        <f>VLOOKUP(O18,соответствие!I:AC,21,0)</f>
        <v>GL</v>
      </c>
      <c r="T20" s="33" t="s">
        <v>23</v>
      </c>
    </row>
    <row r="21" spans="1:66" ht="19.5" customHeight="1" x14ac:dyDescent="0.3">
      <c r="A21" s="34"/>
      <c r="B21" s="620" t="s">
        <v>24</v>
      </c>
      <c r="C21" s="621"/>
      <c r="D21" s="621"/>
      <c r="E21" s="622"/>
      <c r="F21" s="616" t="str">
        <f>IF(B21='для впр'!$A$1,VLOOKUP(Ввід!O18,'для впр'!A:M,6,0),VLOOKUP(Ввід!O18,'для впр'!A:M,11,0))</f>
        <v>GL-001</v>
      </c>
      <c r="G21" s="616"/>
      <c r="H21" s="616"/>
      <c r="I21" s="32"/>
      <c r="J21" s="32"/>
      <c r="O21" s="17"/>
      <c r="T21" s="35" t="str">
        <f>VLOOKUP(Ввід!O18,соответствие!E:AV,40,0)</f>
        <v>Кромка в колір</v>
      </c>
    </row>
    <row r="22" spans="1:66" ht="8.25" customHeight="1" x14ac:dyDescent="0.3">
      <c r="M22" s="18"/>
    </row>
    <row r="23" spans="1:66" s="39" customFormat="1" ht="30.75" customHeight="1" x14ac:dyDescent="0.3">
      <c r="A23" s="9">
        <v>5</v>
      </c>
      <c r="B23" s="617" t="s">
        <v>25</v>
      </c>
      <c r="C23" s="617"/>
      <c r="D23" s="617"/>
      <c r="E23" s="617"/>
      <c r="F23" s="617"/>
      <c r="G23" s="617"/>
      <c r="H23" s="617"/>
      <c r="I23" s="617"/>
      <c r="J23" s="617"/>
      <c r="K23" s="617"/>
      <c r="L23" s="36"/>
      <c r="M23" s="37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spans="1:66" ht="36" customHeight="1" x14ac:dyDescent="0.3">
      <c r="A24" s="34"/>
      <c r="B24" s="618" t="s">
        <v>26</v>
      </c>
      <c r="C24" s="40"/>
      <c r="D24" s="41"/>
      <c r="E24" s="41"/>
      <c r="F24" s="34"/>
      <c r="G24" s="34"/>
      <c r="H24" s="34"/>
      <c r="I24" s="34"/>
      <c r="J24" s="34"/>
      <c r="K24" s="34"/>
      <c r="L24" s="34"/>
      <c r="M24" s="42"/>
    </row>
    <row r="25" spans="1:66" ht="18" customHeight="1" x14ac:dyDescent="0.3">
      <c r="B25" s="618"/>
    </row>
    <row r="26" spans="1:66" ht="38.25" customHeight="1" x14ac:dyDescent="0.3">
      <c r="A26" s="9">
        <v>6</v>
      </c>
      <c r="B26" s="617" t="s">
        <v>27</v>
      </c>
      <c r="C26" s="617"/>
      <c r="D26" s="617"/>
      <c r="E26" s="458"/>
      <c r="I26" s="619" t="s">
        <v>28</v>
      </c>
      <c r="J26" s="619"/>
      <c r="K26" s="619"/>
      <c r="L26" s="619"/>
      <c r="M26" s="43"/>
      <c r="N26" s="44"/>
      <c r="AU26" s="45" t="s">
        <v>29</v>
      </c>
    </row>
    <row r="27" spans="1:66" ht="51" customHeight="1" x14ac:dyDescent="0.3">
      <c r="I27" s="606" t="s">
        <v>30</v>
      </c>
      <c r="J27" s="606"/>
      <c r="K27" s="606"/>
      <c r="L27" s="606"/>
      <c r="M27" s="606"/>
      <c r="N27" s="46"/>
    </row>
    <row r="28" spans="1:66" ht="33" customHeight="1" x14ac:dyDescent="0.3">
      <c r="A28" s="9">
        <v>8</v>
      </c>
      <c r="B28" s="613" t="s">
        <v>31</v>
      </c>
      <c r="C28" s="614"/>
      <c r="D28" s="614"/>
      <c r="E28" s="615"/>
      <c r="F28" s="19" t="s">
        <v>32</v>
      </c>
      <c r="G28" s="19" t="s">
        <v>33</v>
      </c>
      <c r="I28" s="606"/>
      <c r="J28" s="606"/>
      <c r="K28" s="606"/>
      <c r="L28" s="606"/>
      <c r="M28" s="606"/>
      <c r="N28" s="46"/>
    </row>
    <row r="29" spans="1:66" ht="15.75" customHeight="1" x14ac:dyDescent="0.3">
      <c r="A29" s="47"/>
      <c r="B29" s="610" t="s">
        <v>34</v>
      </c>
      <c r="C29" s="611"/>
      <c r="D29" s="611"/>
      <c r="E29" s="612"/>
      <c r="F29" s="48" t="str">
        <f>IF(B29="Звичайна упаковка",Упаковка!C6,IF(Ввід!B29="Посилена упаковка",200))</f>
        <v>безкоштовно</v>
      </c>
      <c r="G29" s="49">
        <f>IF(B29="Звичайна упаковка",Упаковка!D6,IF(Ввід!B29="Посилена упаковка",K145*200))</f>
        <v>0</v>
      </c>
      <c r="I29" s="606"/>
      <c r="J29" s="606"/>
      <c r="K29" s="606"/>
      <c r="L29" s="606"/>
      <c r="M29" s="606"/>
      <c r="N29" s="46"/>
    </row>
    <row r="30" spans="1:66" ht="4.5" customHeight="1" x14ac:dyDescent="0.3">
      <c r="A30" s="47"/>
      <c r="B30" s="50"/>
      <c r="C30" s="50"/>
      <c r="D30" s="50"/>
      <c r="E30" s="50"/>
      <c r="F30" s="42"/>
      <c r="G30" s="51"/>
      <c r="I30" s="52"/>
      <c r="J30" s="52"/>
      <c r="K30" s="52"/>
      <c r="L30" s="52"/>
      <c r="M30" s="52"/>
      <c r="N30" s="46"/>
    </row>
    <row r="31" spans="1:66" ht="4.5" customHeight="1" x14ac:dyDescent="0.3">
      <c r="B31" s="53"/>
      <c r="I31" s="54"/>
      <c r="J31" s="54"/>
      <c r="K31" s="54"/>
      <c r="L31" s="54"/>
      <c r="M31" s="54"/>
      <c r="N31" s="55"/>
    </row>
    <row r="32" spans="1:66" ht="72.75" customHeight="1" x14ac:dyDescent="0.3">
      <c r="A32" s="19" t="s">
        <v>35</v>
      </c>
      <c r="B32" s="19" t="s">
        <v>36</v>
      </c>
      <c r="C32" s="19" t="s">
        <v>37</v>
      </c>
      <c r="D32" s="56" t="s">
        <v>38</v>
      </c>
      <c r="E32" s="56" t="s">
        <v>1059</v>
      </c>
      <c r="F32" s="19" t="s">
        <v>39</v>
      </c>
      <c r="G32" s="57" t="s">
        <v>40</v>
      </c>
      <c r="H32" s="19" t="s">
        <v>41</v>
      </c>
      <c r="I32" s="58" t="s">
        <v>42</v>
      </c>
      <c r="J32" s="58" t="s">
        <v>43</v>
      </c>
      <c r="K32" s="59" t="s">
        <v>44</v>
      </c>
      <c r="L32" s="59" t="s">
        <v>45</v>
      </c>
      <c r="M32" s="59" t="s">
        <v>46</v>
      </c>
      <c r="N32" s="60" t="s">
        <v>47</v>
      </c>
      <c r="O32" s="2" t="str">
        <f>IF(B33&gt;0,1," ")</f>
        <v xml:space="preserve"> </v>
      </c>
      <c r="Y32" s="18"/>
    </row>
    <row r="33" spans="1:44" x14ac:dyDescent="0.3">
      <c r="A33" s="61">
        <v>1</v>
      </c>
      <c r="B33" s="600"/>
      <c r="C33" s="600"/>
      <c r="D33" s="600"/>
      <c r="E33" s="600" t="s">
        <v>1062</v>
      </c>
      <c r="F33" s="601">
        <v>1</v>
      </c>
      <c r="G33" s="64" t="s">
        <v>48</v>
      </c>
      <c r="H33" s="64">
        <v>0</v>
      </c>
      <c r="I33" s="65" t="str">
        <f>IF(J33=0,"Без отворів","З отворами")</f>
        <v>Без отворів</v>
      </c>
      <c r="J33" s="64">
        <v>0</v>
      </c>
      <c r="K33" s="66">
        <f>ROUND(IF(B33*C33*D33/1000000&lt;=0,0,B33*C33*D33/1000000),3)</f>
        <v>0</v>
      </c>
      <c r="L33" s="67">
        <f t="shared" ref="L33:L64" si="0">(B33+C33)*2/1000*D33</f>
        <v>0</v>
      </c>
      <c r="M33" s="67">
        <f>IF(E33="Так",(I18*K33*2)+(K33*150), IF(K33&gt;0,$I$18*K33,0)+D33*IF(OR(H33=1,H33=2),B33,IF(OR(H33=3,H33=4),C33,0))*VLOOKUP(G33,Справочник!$B$12:$C$18,2,0)/1000)</f>
        <v>0</v>
      </c>
      <c r="N33" s="68"/>
      <c r="Y33" s="18"/>
      <c r="AC33" s="69">
        <f>VLOOKUP(G33,Справочник!$B$12:$D$18,3,0)</f>
        <v>0</v>
      </c>
      <c r="AR33" s="70"/>
    </row>
    <row r="34" spans="1:44" x14ac:dyDescent="0.3">
      <c r="A34" s="61">
        <v>2</v>
      </c>
      <c r="B34" s="600"/>
      <c r="C34" s="600"/>
      <c r="D34" s="600"/>
      <c r="E34" s="600" t="s">
        <v>1062</v>
      </c>
      <c r="F34" s="601">
        <v>1</v>
      </c>
      <c r="G34" s="64" t="s">
        <v>48</v>
      </c>
      <c r="H34" s="64">
        <v>0</v>
      </c>
      <c r="I34" s="65" t="str">
        <f t="shared" ref="I34:I64" si="1">IF(J34=0,"Без отворів","З отворами")</f>
        <v>Без отворів</v>
      </c>
      <c r="J34" s="64">
        <v>0</v>
      </c>
      <c r="K34" s="66">
        <f t="shared" ref="K34:K41" si="2">ROUND(IF(B34*C34*D34/1000000&lt;=0,0,B34*C34*D34/1000000),3)</f>
        <v>0</v>
      </c>
      <c r="L34" s="67">
        <f t="shared" si="0"/>
        <v>0</v>
      </c>
      <c r="M34" s="67">
        <f>IF(E34="Так",(I18*K34*2)+(K34*150),IF(K34&gt;0,$I$18*K34,0)+D34*IF(OR(H34=1,H34=2),B34,IF(OR(H34=3,H34=4),C34,0))*VLOOKUP(G34,Справочник!$B$12:$C$18,2,0)/1000)</f>
        <v>0</v>
      </c>
      <c r="N34" s="68"/>
      <c r="AC34" s="69">
        <f>VLOOKUP(G34,Справочник!$B$12:$D$18,3,0)</f>
        <v>0</v>
      </c>
      <c r="AR34" s="70"/>
    </row>
    <row r="35" spans="1:44" x14ac:dyDescent="0.3">
      <c r="A35" s="61">
        <v>3</v>
      </c>
      <c r="B35" s="600"/>
      <c r="C35" s="600"/>
      <c r="D35" s="600"/>
      <c r="E35" s="600" t="s">
        <v>1062</v>
      </c>
      <c r="F35" s="601">
        <v>1</v>
      </c>
      <c r="G35" s="64" t="s">
        <v>48</v>
      </c>
      <c r="H35" s="64">
        <v>0</v>
      </c>
      <c r="I35" s="65" t="str">
        <f t="shared" si="1"/>
        <v>Без отворів</v>
      </c>
      <c r="J35" s="64">
        <v>0</v>
      </c>
      <c r="K35" s="66">
        <f t="shared" si="2"/>
        <v>0</v>
      </c>
      <c r="L35" s="67">
        <f t="shared" si="0"/>
        <v>0</v>
      </c>
      <c r="M35" s="67">
        <f>IF(E35="Так",(I18*K35*2)+(K35*150), IF(K35&gt;0,$I$18*K35,0)+D35*IF(OR(H35=1,H35=2),B35,IF(OR(H35=3,H35=4),C35,0))*VLOOKUP(G35,Справочник!$B$12:$C$18,2,0)/1000)</f>
        <v>0</v>
      </c>
      <c r="N35" s="68"/>
      <c r="AC35" s="69">
        <f>VLOOKUP(G35,Справочник!$B$12:$D$18,3,0)</f>
        <v>0</v>
      </c>
      <c r="AR35" s="70"/>
    </row>
    <row r="36" spans="1:44" x14ac:dyDescent="0.3">
      <c r="A36" s="61">
        <v>4</v>
      </c>
      <c r="B36" s="600"/>
      <c r="C36" s="600"/>
      <c r="D36" s="600"/>
      <c r="E36" s="600" t="s">
        <v>1062</v>
      </c>
      <c r="F36" s="601">
        <v>1</v>
      </c>
      <c r="G36" s="64" t="s">
        <v>48</v>
      </c>
      <c r="H36" s="64">
        <v>0</v>
      </c>
      <c r="I36" s="65" t="str">
        <f t="shared" si="1"/>
        <v>Без отворів</v>
      </c>
      <c r="J36" s="64">
        <v>0</v>
      </c>
      <c r="K36" s="66">
        <f t="shared" si="2"/>
        <v>0</v>
      </c>
      <c r="L36" s="67">
        <f t="shared" si="0"/>
        <v>0</v>
      </c>
      <c r="M36" s="67">
        <f>IF(E36="Так",(I18*K36*2)+(K36*150), IF(K36&gt;0,$I$18*K36,0)+D36*IF(OR(H36=1,H36=2),B36,IF(OR(H36=3,H36=4),C36,0))*VLOOKUP(G36,Справочник!$B$12:$C$18,2,0)/1000)</f>
        <v>0</v>
      </c>
      <c r="N36" s="68"/>
      <c r="AC36" s="69">
        <f>VLOOKUP(G36,Справочник!$B$12:$D$18,3,0)</f>
        <v>0</v>
      </c>
      <c r="AR36" s="70"/>
    </row>
    <row r="37" spans="1:44" x14ac:dyDescent="0.3">
      <c r="A37" s="61">
        <v>5</v>
      </c>
      <c r="B37" s="600"/>
      <c r="C37" s="600"/>
      <c r="D37" s="600"/>
      <c r="E37" s="600" t="s">
        <v>1062</v>
      </c>
      <c r="F37" s="601">
        <v>1</v>
      </c>
      <c r="G37" s="64" t="s">
        <v>48</v>
      </c>
      <c r="H37" s="64">
        <v>0</v>
      </c>
      <c r="I37" s="65" t="str">
        <f t="shared" si="1"/>
        <v>Без отворів</v>
      </c>
      <c r="J37" s="64">
        <v>0</v>
      </c>
      <c r="K37" s="66">
        <f t="shared" si="2"/>
        <v>0</v>
      </c>
      <c r="L37" s="67">
        <f t="shared" si="0"/>
        <v>0</v>
      </c>
      <c r="M37" s="67">
        <f>IF(E37="Так",(I18*K37*2)+(K37*150), IF(K37&gt;0,$I$18*K37,0)+D37*IF(OR(H37=1,H37=2),B37,IF(OR(H37=3,H37=4),C37,0))*VLOOKUP(G37,Справочник!$B$12:$C$18,2,0)/1000)</f>
        <v>0</v>
      </c>
      <c r="N37" s="68"/>
      <c r="V37" s="71"/>
      <c r="AC37" s="69">
        <f>VLOOKUP(G37,Справочник!$B$12:$D$18,3,0)</f>
        <v>0</v>
      </c>
      <c r="AR37" s="70"/>
    </row>
    <row r="38" spans="1:44" x14ac:dyDescent="0.3">
      <c r="A38" s="61">
        <v>6</v>
      </c>
      <c r="B38" s="600"/>
      <c r="C38" s="600"/>
      <c r="D38" s="600"/>
      <c r="E38" s="600" t="s">
        <v>1062</v>
      </c>
      <c r="F38" s="601">
        <v>1</v>
      </c>
      <c r="G38" s="64" t="s">
        <v>48</v>
      </c>
      <c r="H38" s="64">
        <v>0</v>
      </c>
      <c r="I38" s="65" t="str">
        <f t="shared" si="1"/>
        <v>Без отворів</v>
      </c>
      <c r="J38" s="64">
        <v>0</v>
      </c>
      <c r="K38" s="66">
        <f t="shared" si="2"/>
        <v>0</v>
      </c>
      <c r="L38" s="67">
        <f t="shared" si="0"/>
        <v>0</v>
      </c>
      <c r="M38" s="67">
        <f>IF(E38="Так",(I18*K38*2)+(K38*150), IF(K38&gt;0,$I$18*K38,0)+D38*IF(OR(H38=1,H38=2),B38,IF(OR(H38=3,H38=4),C38,0))*VLOOKUP(G38,Справочник!$B$12:$C$18,2,0)/1000)</f>
        <v>0</v>
      </c>
      <c r="N38" s="68"/>
      <c r="AC38" s="69">
        <f>VLOOKUP(G38,Справочник!$B$12:$D$18,3,0)</f>
        <v>0</v>
      </c>
      <c r="AR38" s="70"/>
    </row>
    <row r="39" spans="1:44" x14ac:dyDescent="0.3">
      <c r="A39" s="61">
        <v>7</v>
      </c>
      <c r="B39" s="600"/>
      <c r="C39" s="600"/>
      <c r="D39" s="600"/>
      <c r="E39" s="600" t="s">
        <v>1062</v>
      </c>
      <c r="F39" s="601">
        <v>1</v>
      </c>
      <c r="G39" s="64" t="s">
        <v>48</v>
      </c>
      <c r="H39" s="64">
        <v>0</v>
      </c>
      <c r="I39" s="65" t="str">
        <f t="shared" si="1"/>
        <v>Без отворів</v>
      </c>
      <c r="J39" s="64">
        <v>0</v>
      </c>
      <c r="K39" s="66">
        <f t="shared" si="2"/>
        <v>0</v>
      </c>
      <c r="L39" s="67">
        <f t="shared" si="0"/>
        <v>0</v>
      </c>
      <c r="M39" s="67">
        <f>IF(E39="Так",(I18*K39*2)+(K39*150), IF(K39&gt;0,$I$18*K39,0)+D39*IF(OR(H39=1,H39=2),B39,IF(OR(H39=3,H39=4),C39,0))*VLOOKUP(G39,Справочник!$B$12:$C$18,2,0)/1000)</f>
        <v>0</v>
      </c>
      <c r="N39" s="68"/>
      <c r="AC39" s="69">
        <f>VLOOKUP(G39,Справочник!$B$12:$D$18,3,0)</f>
        <v>0</v>
      </c>
      <c r="AR39" s="70"/>
    </row>
    <row r="40" spans="1:44" x14ac:dyDescent="0.3">
      <c r="A40" s="61">
        <v>8</v>
      </c>
      <c r="B40" s="600"/>
      <c r="C40" s="600"/>
      <c r="D40" s="600"/>
      <c r="E40" s="600" t="s">
        <v>1062</v>
      </c>
      <c r="F40" s="601">
        <v>1</v>
      </c>
      <c r="G40" s="64" t="s">
        <v>48</v>
      </c>
      <c r="H40" s="64">
        <v>0</v>
      </c>
      <c r="I40" s="65" t="str">
        <f t="shared" si="1"/>
        <v>Без отворів</v>
      </c>
      <c r="J40" s="64">
        <v>0</v>
      </c>
      <c r="K40" s="66">
        <f t="shared" si="2"/>
        <v>0</v>
      </c>
      <c r="L40" s="67">
        <f t="shared" si="0"/>
        <v>0</v>
      </c>
      <c r="M40" s="67">
        <f>IF(E40="Так",(I18*K40*2)+(K40*150), IF(K40&gt;0,$I$18*K40,0)+D40*IF(OR(H40=1,H40=2),B40,IF(OR(H40=3,H40=4),C40,0))*VLOOKUP(G40,Справочник!$B$12:$C$18,2,0)/1000)</f>
        <v>0</v>
      </c>
      <c r="N40" s="68"/>
      <c r="AC40" s="69">
        <f>VLOOKUP(G40,Справочник!$B$12:$D$18,3,0)</f>
        <v>0</v>
      </c>
      <c r="AR40" s="70"/>
    </row>
    <row r="41" spans="1:44" x14ac:dyDescent="0.3">
      <c r="A41" s="61">
        <v>9</v>
      </c>
      <c r="B41" s="600"/>
      <c r="C41" s="600"/>
      <c r="D41" s="600"/>
      <c r="E41" s="600" t="s">
        <v>1062</v>
      </c>
      <c r="F41" s="601">
        <v>1</v>
      </c>
      <c r="G41" s="64" t="s">
        <v>48</v>
      </c>
      <c r="H41" s="64">
        <v>0</v>
      </c>
      <c r="I41" s="65" t="str">
        <f t="shared" si="1"/>
        <v>Без отворів</v>
      </c>
      <c r="J41" s="64">
        <v>0</v>
      </c>
      <c r="K41" s="66">
        <f t="shared" si="2"/>
        <v>0</v>
      </c>
      <c r="L41" s="67">
        <f t="shared" si="0"/>
        <v>0</v>
      </c>
      <c r="M41" s="67">
        <f>IF(E41="Так",(I18*K41*2)+(K41*150), IF(K41&gt;0,$I$18*K41,0)+D41*IF(OR(H41=1,H41=2),B41,IF(OR(H41=3,H41=4),C41,0))*VLOOKUP(G41,Справочник!$B$12:$C$18,2,0)/1000)</f>
        <v>0</v>
      </c>
      <c r="N41" s="68"/>
      <c r="AC41" s="69">
        <f>VLOOKUP(G41,Справочник!$B$12:$D$18,3,0)</f>
        <v>0</v>
      </c>
      <c r="AR41" s="70"/>
    </row>
    <row r="42" spans="1:44" x14ac:dyDescent="0.3">
      <c r="A42" s="61">
        <v>10</v>
      </c>
      <c r="B42" s="600"/>
      <c r="C42" s="600"/>
      <c r="D42" s="600"/>
      <c r="E42" s="600" t="s">
        <v>1062</v>
      </c>
      <c r="F42" s="601">
        <v>1</v>
      </c>
      <c r="G42" s="64" t="s">
        <v>48</v>
      </c>
      <c r="H42" s="64">
        <v>0</v>
      </c>
      <c r="I42" s="65" t="str">
        <f t="shared" si="1"/>
        <v>Без отворів</v>
      </c>
      <c r="J42" s="64">
        <v>0</v>
      </c>
      <c r="K42" s="66">
        <f t="shared" ref="K42:K82" si="3">ROUND(IF(B42*C42/1000000*D42&lt;=0,0,B42*C42/1000000*D42),3)</f>
        <v>0</v>
      </c>
      <c r="L42" s="67">
        <f t="shared" si="0"/>
        <v>0</v>
      </c>
      <c r="M42" s="67">
        <f>IF(E42="Так",(I18*K42*2)+(K42*150), IF(K42&gt;0,$I$18*K42,0)+D42*IF(OR(H42=1,H42=2),B42,IF(OR(H42=3,H42=4),C42,0))*VLOOKUP(G42,Справочник!$B$12:$C$18,2,0)/1000)</f>
        <v>0</v>
      </c>
      <c r="N42" s="68"/>
      <c r="AC42" s="69">
        <f>VLOOKUP(G42,Справочник!$B$12:$D$18,3,0)</f>
        <v>0</v>
      </c>
      <c r="AR42" s="70"/>
    </row>
    <row r="43" spans="1:44" x14ac:dyDescent="0.3">
      <c r="A43" s="61">
        <v>11</v>
      </c>
      <c r="B43" s="600"/>
      <c r="C43" s="600"/>
      <c r="D43" s="600"/>
      <c r="E43" s="600" t="s">
        <v>1062</v>
      </c>
      <c r="F43" s="601">
        <v>1</v>
      </c>
      <c r="G43" s="64" t="s">
        <v>48</v>
      </c>
      <c r="H43" s="64">
        <v>0</v>
      </c>
      <c r="I43" s="65" t="str">
        <f t="shared" si="1"/>
        <v>Без отворів</v>
      </c>
      <c r="J43" s="64">
        <v>0</v>
      </c>
      <c r="K43" s="66">
        <f t="shared" si="3"/>
        <v>0</v>
      </c>
      <c r="L43" s="67">
        <f t="shared" si="0"/>
        <v>0</v>
      </c>
      <c r="M43" s="67">
        <f>IF(E43="Так",(I18*K43*2)+(K43*150), IF(K43&gt;0,$I$18*K43,0)+D43*IF(OR(H43=1,H43=2),B43,IF(OR(H43=3,H43=4),C43,0))*VLOOKUP(G43,Справочник!$B$12:$C$18,2,0)/1000)</f>
        <v>0</v>
      </c>
      <c r="N43" s="68"/>
      <c r="V43" s="71"/>
      <c r="AC43" s="69">
        <f>VLOOKUP(G43,Справочник!$B$12:$D$18,3,0)</f>
        <v>0</v>
      </c>
      <c r="AR43" s="70"/>
    </row>
    <row r="44" spans="1:44" x14ac:dyDescent="0.3">
      <c r="A44" s="61">
        <v>12</v>
      </c>
      <c r="B44" s="600"/>
      <c r="C44" s="600"/>
      <c r="D44" s="600"/>
      <c r="E44" s="600" t="s">
        <v>1062</v>
      </c>
      <c r="F44" s="601">
        <v>1</v>
      </c>
      <c r="G44" s="64" t="s">
        <v>48</v>
      </c>
      <c r="H44" s="64">
        <v>0</v>
      </c>
      <c r="I44" s="65" t="str">
        <f t="shared" si="1"/>
        <v>Без отворів</v>
      </c>
      <c r="J44" s="64">
        <v>0</v>
      </c>
      <c r="K44" s="66">
        <f t="shared" si="3"/>
        <v>0</v>
      </c>
      <c r="L44" s="67">
        <f t="shared" si="0"/>
        <v>0</v>
      </c>
      <c r="M44" s="67">
        <f>IF(E44="Так",(I18*K44*2)+(K44*150), IF(K44&gt;0,$I$18*K44,0)+D44*IF(OR(H44=1,H44=2),B44,IF(OR(H44=3,H44=4),C44,0))*VLOOKUP(G44,Справочник!$B$12:$C$18,2,0)/1000)</f>
        <v>0</v>
      </c>
      <c r="N44" s="68"/>
      <c r="V44" s="71"/>
      <c r="AC44" s="69">
        <f>VLOOKUP(G44,Справочник!$B$12:$D$18,3,0)</f>
        <v>0</v>
      </c>
      <c r="AR44" s="70"/>
    </row>
    <row r="45" spans="1:44" x14ac:dyDescent="0.3">
      <c r="A45" s="61">
        <v>13</v>
      </c>
      <c r="B45" s="600"/>
      <c r="C45" s="600"/>
      <c r="D45" s="600"/>
      <c r="E45" s="600" t="s">
        <v>1062</v>
      </c>
      <c r="F45" s="601">
        <v>1</v>
      </c>
      <c r="G45" s="64" t="s">
        <v>48</v>
      </c>
      <c r="H45" s="64">
        <v>0</v>
      </c>
      <c r="I45" s="65" t="str">
        <f t="shared" si="1"/>
        <v>Без отворів</v>
      </c>
      <c r="J45" s="64">
        <v>0</v>
      </c>
      <c r="K45" s="66">
        <f t="shared" si="3"/>
        <v>0</v>
      </c>
      <c r="L45" s="67">
        <f t="shared" si="0"/>
        <v>0</v>
      </c>
      <c r="M45" s="67">
        <f>IF(E45="Так",(I18*K45*2)+(K45*150), IF(K45&gt;0,$I$18*K45,0)+D45*IF(OR(H45=1,H45=2),B45,IF(OR(H45=3,H45=4),C45,0))*VLOOKUP(G45,Справочник!$B$12:$C$18,2,0)/1000)</f>
        <v>0</v>
      </c>
      <c r="N45" s="68"/>
      <c r="AC45" s="69">
        <f>VLOOKUP(G45,Справочник!$B$12:$D$18,3,0)</f>
        <v>0</v>
      </c>
      <c r="AR45" s="70"/>
    </row>
    <row r="46" spans="1:44" x14ac:dyDescent="0.3">
      <c r="A46" s="61">
        <v>14</v>
      </c>
      <c r="B46" s="600"/>
      <c r="C46" s="600"/>
      <c r="D46" s="600"/>
      <c r="E46" s="600" t="s">
        <v>1062</v>
      </c>
      <c r="F46" s="601">
        <v>1</v>
      </c>
      <c r="G46" s="64" t="s">
        <v>48</v>
      </c>
      <c r="H46" s="64">
        <v>0</v>
      </c>
      <c r="I46" s="65" t="str">
        <f t="shared" si="1"/>
        <v>Без отворів</v>
      </c>
      <c r="J46" s="64">
        <v>0</v>
      </c>
      <c r="K46" s="66">
        <f t="shared" si="3"/>
        <v>0</v>
      </c>
      <c r="L46" s="67">
        <f t="shared" si="0"/>
        <v>0</v>
      </c>
      <c r="M46" s="67">
        <f>IF(E46="Так",(I18*K46*2)+(K46*150), IF(K46&gt;0,$I$18*K46,0)+D46*IF(OR(H46=1,H46=2),B46,IF(OR(H46=3,H46=4),C46,0))*VLOOKUP(G46,Справочник!$B$12:$C$18,2,0)/1000)</f>
        <v>0</v>
      </c>
      <c r="N46" s="68"/>
      <c r="AC46" s="69">
        <f>VLOOKUP(G46,Справочник!$B$12:$D$18,3,0)</f>
        <v>0</v>
      </c>
      <c r="AR46" s="70"/>
    </row>
    <row r="47" spans="1:44" x14ac:dyDescent="0.3">
      <c r="A47" s="61">
        <v>15</v>
      </c>
      <c r="B47" s="600"/>
      <c r="C47" s="600"/>
      <c r="D47" s="600"/>
      <c r="E47" s="600" t="s">
        <v>1062</v>
      </c>
      <c r="F47" s="601">
        <v>1</v>
      </c>
      <c r="G47" s="64" t="s">
        <v>48</v>
      </c>
      <c r="H47" s="64">
        <v>0</v>
      </c>
      <c r="I47" s="65" t="str">
        <f t="shared" si="1"/>
        <v>Без отворів</v>
      </c>
      <c r="J47" s="64">
        <v>0</v>
      </c>
      <c r="K47" s="66">
        <f t="shared" si="3"/>
        <v>0</v>
      </c>
      <c r="L47" s="67">
        <f t="shared" si="0"/>
        <v>0</v>
      </c>
      <c r="M47" s="67">
        <f>IF(E47="Так",(I18*K47*2)+(K47*150), IF(K47&gt;0,$I$18*K47,0)+D47*IF(OR(H47=1,H47=2),B47,IF(OR(H47=3,H47=4),C47,0))*VLOOKUP(G47,Справочник!$B$12:$C$18,2,0)/1000)</f>
        <v>0</v>
      </c>
      <c r="N47" s="68"/>
      <c r="V47" s="71"/>
      <c r="AC47" s="69">
        <f>VLOOKUP(G47,Справочник!$B$12:$D$18,3,0)</f>
        <v>0</v>
      </c>
      <c r="AR47" s="70"/>
    </row>
    <row r="48" spans="1:44" x14ac:dyDescent="0.3">
      <c r="A48" s="61">
        <v>16</v>
      </c>
      <c r="B48" s="600"/>
      <c r="C48" s="600"/>
      <c r="D48" s="600"/>
      <c r="E48" s="600" t="s">
        <v>1062</v>
      </c>
      <c r="F48" s="601">
        <v>1</v>
      </c>
      <c r="G48" s="64" t="s">
        <v>48</v>
      </c>
      <c r="H48" s="64">
        <v>0</v>
      </c>
      <c r="I48" s="65" t="str">
        <f t="shared" si="1"/>
        <v>Без отворів</v>
      </c>
      <c r="J48" s="64">
        <v>0</v>
      </c>
      <c r="K48" s="66">
        <f t="shared" si="3"/>
        <v>0</v>
      </c>
      <c r="L48" s="67">
        <f t="shared" si="0"/>
        <v>0</v>
      </c>
      <c r="M48" s="67">
        <f>IF(E48="Так",(I18*K48*2)+(K48*150), IF(K48&gt;0,$I$18*K48,0)+D48*IF(OR(H48=1,H48=2),B48,IF(OR(H48=3,H48=4),C48,0))*VLOOKUP(G48,Справочник!$B$12:$C$18,2,0)/1000)</f>
        <v>0</v>
      </c>
      <c r="N48" s="68"/>
      <c r="AC48" s="69">
        <f>VLOOKUP(G48,Справочник!$B$12:$D$18,3,0)</f>
        <v>0</v>
      </c>
      <c r="AR48" s="70"/>
    </row>
    <row r="49" spans="1:44" x14ac:dyDescent="0.3">
      <c r="A49" s="61">
        <v>17</v>
      </c>
      <c r="B49" s="600"/>
      <c r="C49" s="600"/>
      <c r="D49" s="600"/>
      <c r="E49" s="600" t="s">
        <v>1062</v>
      </c>
      <c r="F49" s="601">
        <v>1</v>
      </c>
      <c r="G49" s="64" t="s">
        <v>48</v>
      </c>
      <c r="H49" s="64">
        <v>0</v>
      </c>
      <c r="I49" s="65" t="str">
        <f t="shared" si="1"/>
        <v>Без отворів</v>
      </c>
      <c r="J49" s="64">
        <v>0</v>
      </c>
      <c r="K49" s="66">
        <f t="shared" si="3"/>
        <v>0</v>
      </c>
      <c r="L49" s="67">
        <f t="shared" si="0"/>
        <v>0</v>
      </c>
      <c r="M49" s="67">
        <f>IF(E49="Так",(I18*K49*2)+(K49*150), IF(K49&gt;0,$I$18*K49,0)+D49*IF(OR(H49=1,H49=2),B49,IF(OR(H49=3,H49=4),C49,0))*VLOOKUP(G49,Справочник!$B$12:$C$18,2,0)/1000)</f>
        <v>0</v>
      </c>
      <c r="N49" s="68"/>
      <c r="AC49" s="69">
        <f>VLOOKUP(G49,Справочник!$B$12:$D$18,3,0)</f>
        <v>0</v>
      </c>
      <c r="AR49" s="70"/>
    </row>
    <row r="50" spans="1:44" x14ac:dyDescent="0.3">
      <c r="A50" s="61">
        <v>18</v>
      </c>
      <c r="B50" s="600"/>
      <c r="C50" s="600"/>
      <c r="D50" s="600"/>
      <c r="E50" s="600" t="s">
        <v>1062</v>
      </c>
      <c r="F50" s="601">
        <v>1</v>
      </c>
      <c r="G50" s="64" t="s">
        <v>48</v>
      </c>
      <c r="H50" s="64">
        <v>0</v>
      </c>
      <c r="I50" s="65" t="str">
        <f t="shared" si="1"/>
        <v>Без отворів</v>
      </c>
      <c r="J50" s="64">
        <v>0</v>
      </c>
      <c r="K50" s="66">
        <f t="shared" si="3"/>
        <v>0</v>
      </c>
      <c r="L50" s="67">
        <f t="shared" si="0"/>
        <v>0</v>
      </c>
      <c r="M50" s="67">
        <f>IF(E50="Так",(I18*K50*2)+(K50*150), IF(K50&gt;0,$I$18*K50,0)+D50*IF(OR(H50=1,H50=2),B50,IF(OR(H50=3,H50=4),C50,0))*VLOOKUP(G50,Справочник!$B$12:$C$18,2,0)/1000)</f>
        <v>0</v>
      </c>
      <c r="N50" s="68"/>
      <c r="V50" s="71"/>
      <c r="AC50" s="69">
        <f>VLOOKUP(G50,Справочник!$B$12:$D$18,3,0)</f>
        <v>0</v>
      </c>
      <c r="AR50" s="70"/>
    </row>
    <row r="51" spans="1:44" x14ac:dyDescent="0.3">
      <c r="A51" s="61">
        <v>19</v>
      </c>
      <c r="B51" s="600"/>
      <c r="C51" s="600"/>
      <c r="D51" s="600"/>
      <c r="E51" s="600" t="s">
        <v>1062</v>
      </c>
      <c r="F51" s="601">
        <v>1</v>
      </c>
      <c r="G51" s="64" t="s">
        <v>48</v>
      </c>
      <c r="H51" s="64">
        <v>0</v>
      </c>
      <c r="I51" s="65" t="str">
        <f t="shared" si="1"/>
        <v>Без отворів</v>
      </c>
      <c r="J51" s="64">
        <v>0</v>
      </c>
      <c r="K51" s="66">
        <f t="shared" si="3"/>
        <v>0</v>
      </c>
      <c r="L51" s="67">
        <f t="shared" si="0"/>
        <v>0</v>
      </c>
      <c r="M51" s="67">
        <f>IF(E51="Так",(I18*K51*2)+(K51*150), IF(K51&gt;0,$I$18*K51,0)+D51*IF(OR(H51=1,H51=2),B51,IF(OR(H51=3,H51=4),C51,0))*VLOOKUP(G51,Справочник!$B$12:$C$18,2,0)/1000)</f>
        <v>0</v>
      </c>
      <c r="N51" s="68"/>
      <c r="AC51" s="69">
        <f>VLOOKUP(G51,Справочник!$B$12:$D$18,3,0)</f>
        <v>0</v>
      </c>
      <c r="AR51" s="70"/>
    </row>
    <row r="52" spans="1:44" x14ac:dyDescent="0.3">
      <c r="A52" s="61">
        <v>20</v>
      </c>
      <c r="B52" s="600"/>
      <c r="C52" s="600"/>
      <c r="D52" s="600"/>
      <c r="E52" s="600" t="s">
        <v>1062</v>
      </c>
      <c r="F52" s="601">
        <v>1</v>
      </c>
      <c r="G52" s="64" t="s">
        <v>48</v>
      </c>
      <c r="H52" s="64">
        <v>0</v>
      </c>
      <c r="I52" s="65" t="str">
        <f t="shared" si="1"/>
        <v>Без отворів</v>
      </c>
      <c r="J52" s="64">
        <v>0</v>
      </c>
      <c r="K52" s="66">
        <f t="shared" si="3"/>
        <v>0</v>
      </c>
      <c r="L52" s="67">
        <f t="shared" si="0"/>
        <v>0</v>
      </c>
      <c r="M52" s="67">
        <f>IF(E52="Так",(I18*K52*2)+(K52*150), IF(K52&gt;0,$I$18*K52,0)+D52*IF(OR(H52=1,H52=2),B52,IF(OR(H52=3,H52=4),C52,0))*VLOOKUP(G52,Справочник!$B$12:$C$18,2,0)/1000)</f>
        <v>0</v>
      </c>
      <c r="N52" s="68"/>
      <c r="V52" s="71"/>
      <c r="AC52" s="69">
        <f>VLOOKUP(G52,Справочник!$B$12:$D$18,3,0)</f>
        <v>0</v>
      </c>
      <c r="AR52" s="70"/>
    </row>
    <row r="53" spans="1:44" x14ac:dyDescent="0.3">
      <c r="A53" s="61">
        <v>21</v>
      </c>
      <c r="B53" s="600"/>
      <c r="C53" s="600"/>
      <c r="D53" s="600"/>
      <c r="E53" s="600" t="s">
        <v>1062</v>
      </c>
      <c r="F53" s="601">
        <v>1</v>
      </c>
      <c r="G53" s="64" t="s">
        <v>48</v>
      </c>
      <c r="H53" s="64">
        <v>0</v>
      </c>
      <c r="I53" s="65" t="str">
        <f t="shared" si="1"/>
        <v>Без отворів</v>
      </c>
      <c r="J53" s="64">
        <v>0</v>
      </c>
      <c r="K53" s="66">
        <f t="shared" si="3"/>
        <v>0</v>
      </c>
      <c r="L53" s="67">
        <f t="shared" si="0"/>
        <v>0</v>
      </c>
      <c r="M53" s="67">
        <f>IF(E53="Так",(I18*K53*2)+(K53*150), IF(K53&gt;0,$I$18*K53,0)+D53*IF(OR(H53=1,H53=2),B53,IF(OR(H53=3,H53=4),C53,0))*VLOOKUP(G53,Справочник!$B$12:$C$18,2,0)/1000)</f>
        <v>0</v>
      </c>
      <c r="N53" s="68"/>
      <c r="V53" s="71"/>
      <c r="AC53" s="69">
        <f>VLOOKUP(G53,Справочник!$B$12:$D$18,3,0)</f>
        <v>0</v>
      </c>
      <c r="AR53" s="70"/>
    </row>
    <row r="54" spans="1:44" x14ac:dyDescent="0.3">
      <c r="A54" s="61">
        <v>22</v>
      </c>
      <c r="B54" s="600"/>
      <c r="C54" s="600"/>
      <c r="D54" s="600"/>
      <c r="E54" s="600" t="s">
        <v>1062</v>
      </c>
      <c r="F54" s="601">
        <v>1</v>
      </c>
      <c r="G54" s="64" t="s">
        <v>48</v>
      </c>
      <c r="H54" s="64">
        <v>0</v>
      </c>
      <c r="I54" s="65" t="str">
        <f t="shared" si="1"/>
        <v>Без отворів</v>
      </c>
      <c r="J54" s="64">
        <v>0</v>
      </c>
      <c r="K54" s="66">
        <f t="shared" si="3"/>
        <v>0</v>
      </c>
      <c r="L54" s="67">
        <f t="shared" si="0"/>
        <v>0</v>
      </c>
      <c r="M54" s="67">
        <f>IF(E54="Так",(I18*K54*2)+(K54*150), IF(K54&gt;0,$I$18*K54,0)+D54*IF(OR(H54=1,H54=2),B54,IF(OR(H54=3,H54=4),C54,0))*VLOOKUP(G54,Справочник!$B$12:$C$18,2,0)/1000)</f>
        <v>0</v>
      </c>
      <c r="N54" s="68"/>
      <c r="V54" s="71"/>
      <c r="AC54" s="69">
        <f>VLOOKUP(G54,Справочник!$B$12:$D$18,3,0)</f>
        <v>0</v>
      </c>
      <c r="AR54" s="70"/>
    </row>
    <row r="55" spans="1:44" x14ac:dyDescent="0.3">
      <c r="A55" s="61">
        <v>23</v>
      </c>
      <c r="B55" s="62"/>
      <c r="C55" s="62"/>
      <c r="D55" s="62"/>
      <c r="E55" s="62" t="s">
        <v>1062</v>
      </c>
      <c r="F55" s="63">
        <v>1</v>
      </c>
      <c r="G55" s="64" t="s">
        <v>48</v>
      </c>
      <c r="H55" s="64">
        <v>0</v>
      </c>
      <c r="I55" s="65" t="str">
        <f t="shared" si="1"/>
        <v>Без отворів</v>
      </c>
      <c r="J55" s="64">
        <v>0</v>
      </c>
      <c r="K55" s="66">
        <f t="shared" si="3"/>
        <v>0</v>
      </c>
      <c r="L55" s="67">
        <f t="shared" si="0"/>
        <v>0</v>
      </c>
      <c r="M55" s="67">
        <f>IF(E55="Так",(I18*K55*2)+(K55*150), IF(K55&gt;0,$I$18*K55,0)+D55*IF(OR(H55=1,H55=2),B55,IF(OR(H55=3,H55=4),C55,0))*VLOOKUP(G55,Справочник!$B$12:$C$18,2,0)/1000)</f>
        <v>0</v>
      </c>
      <c r="N55" s="68"/>
      <c r="V55" s="71"/>
      <c r="AC55" s="69">
        <f>VLOOKUP(G55,Справочник!$B$12:$D$18,3,0)</f>
        <v>0</v>
      </c>
      <c r="AR55" s="70"/>
    </row>
    <row r="56" spans="1:44" x14ac:dyDescent="0.3">
      <c r="A56" s="61">
        <v>24</v>
      </c>
      <c r="B56" s="62"/>
      <c r="C56" s="62"/>
      <c r="D56" s="62"/>
      <c r="E56" s="62" t="s">
        <v>1062</v>
      </c>
      <c r="F56" s="63">
        <v>1</v>
      </c>
      <c r="G56" s="64" t="s">
        <v>48</v>
      </c>
      <c r="H56" s="64">
        <v>0</v>
      </c>
      <c r="I56" s="65" t="str">
        <f t="shared" si="1"/>
        <v>Без отворів</v>
      </c>
      <c r="J56" s="64">
        <v>0</v>
      </c>
      <c r="K56" s="66">
        <f t="shared" si="3"/>
        <v>0</v>
      </c>
      <c r="L56" s="67">
        <f t="shared" si="0"/>
        <v>0</v>
      </c>
      <c r="M56" s="67">
        <f>IF(E56="Так",(I18*K56*2)+(K56*150), IF(K56&gt;0,$I$18*K56,0)+D56*IF(OR(H56=1,H56=2),B56,IF(OR(H56=3,H56=4),C56,0))*VLOOKUP(G56,Справочник!$B$12:$C$18,2,0)/1000)</f>
        <v>0</v>
      </c>
      <c r="N56" s="68"/>
      <c r="V56" s="71"/>
      <c r="AC56" s="69">
        <f>VLOOKUP(G56,Справочник!$B$12:$D$18,3,0)</f>
        <v>0</v>
      </c>
      <c r="AR56" s="70"/>
    </row>
    <row r="57" spans="1:44" x14ac:dyDescent="0.3">
      <c r="A57" s="61">
        <v>25</v>
      </c>
      <c r="B57" s="62"/>
      <c r="C57" s="62"/>
      <c r="D57" s="62"/>
      <c r="E57" s="62" t="s">
        <v>1062</v>
      </c>
      <c r="F57" s="63">
        <v>1</v>
      </c>
      <c r="G57" s="64" t="s">
        <v>48</v>
      </c>
      <c r="H57" s="64">
        <v>0</v>
      </c>
      <c r="I57" s="65" t="str">
        <f t="shared" si="1"/>
        <v>Без отворів</v>
      </c>
      <c r="J57" s="64">
        <v>0</v>
      </c>
      <c r="K57" s="66">
        <f t="shared" si="3"/>
        <v>0</v>
      </c>
      <c r="L57" s="67">
        <f t="shared" si="0"/>
        <v>0</v>
      </c>
      <c r="M57" s="67">
        <f>IF(E57="Так",(I18*K57*2)+(K57*150), IF(K57&gt;0,$I$18*K57,0)+D57*IF(OR(H57=1,H57=2),B57,IF(OR(H57=3,H57=4),C57,0))*VLOOKUP(G57,Справочник!$B$12:$C$18,2,0)/1000)</f>
        <v>0</v>
      </c>
      <c r="N57" s="68"/>
      <c r="V57" s="71"/>
      <c r="AC57" s="69">
        <f>VLOOKUP(G57,Справочник!$B$12:$D$18,3,0)</f>
        <v>0</v>
      </c>
      <c r="AR57" s="70"/>
    </row>
    <row r="58" spans="1:44" x14ac:dyDescent="0.3">
      <c r="A58" s="61">
        <v>26</v>
      </c>
      <c r="B58" s="62"/>
      <c r="C58" s="62"/>
      <c r="D58" s="62"/>
      <c r="E58" s="62" t="s">
        <v>1062</v>
      </c>
      <c r="F58" s="63">
        <v>1</v>
      </c>
      <c r="G58" s="64" t="s">
        <v>48</v>
      </c>
      <c r="H58" s="64">
        <v>0</v>
      </c>
      <c r="I58" s="65" t="str">
        <f t="shared" si="1"/>
        <v>Без отворів</v>
      </c>
      <c r="J58" s="64">
        <v>0</v>
      </c>
      <c r="K58" s="66">
        <f t="shared" si="3"/>
        <v>0</v>
      </c>
      <c r="L58" s="67">
        <f t="shared" si="0"/>
        <v>0</v>
      </c>
      <c r="M58" s="67">
        <f>IF(E58="Так",(I18*K58*2)+(K58*150), IF(K58&gt;0,$I$18*K58,0)+D58*IF(OR(H58=1,H58=2),B58,IF(OR(H58=3,H58=4),C58,0))*VLOOKUP(G58,Справочник!$B$12:$C$18,2,0)/1000)</f>
        <v>0</v>
      </c>
      <c r="N58" s="68"/>
      <c r="V58" s="71"/>
      <c r="AC58" s="69">
        <f>VLOOKUP(G58,Справочник!$B$12:$D$18,3,0)</f>
        <v>0</v>
      </c>
      <c r="AR58" s="70"/>
    </row>
    <row r="59" spans="1:44" x14ac:dyDescent="0.3">
      <c r="A59" s="61">
        <v>27</v>
      </c>
      <c r="B59" s="62"/>
      <c r="C59" s="62"/>
      <c r="D59" s="62"/>
      <c r="E59" s="62" t="s">
        <v>1062</v>
      </c>
      <c r="F59" s="63">
        <v>1</v>
      </c>
      <c r="G59" s="64" t="s">
        <v>48</v>
      </c>
      <c r="H59" s="64">
        <v>0</v>
      </c>
      <c r="I59" s="65" t="str">
        <f t="shared" si="1"/>
        <v>Без отворів</v>
      </c>
      <c r="J59" s="64">
        <v>0</v>
      </c>
      <c r="K59" s="66">
        <f t="shared" si="3"/>
        <v>0</v>
      </c>
      <c r="L59" s="67">
        <f t="shared" si="0"/>
        <v>0</v>
      </c>
      <c r="M59" s="67">
        <f>IF(E59="Так",(I18*K59*2)+(K59*150), IF(K59&gt;0,$I$18*K59,0)+D59*IF(OR(H59=1,H59=2),B59,IF(OR(H59=3,H59=4),C59,0))*VLOOKUP(G59,Справочник!$B$12:$C$18,2,0)/1000)</f>
        <v>0</v>
      </c>
      <c r="N59" s="68"/>
      <c r="V59" s="71"/>
      <c r="AC59" s="69">
        <f>VLOOKUP(G59,Справочник!$B$12:$D$18,3,0)</f>
        <v>0</v>
      </c>
      <c r="AR59" s="70"/>
    </row>
    <row r="60" spans="1:44" x14ac:dyDescent="0.3">
      <c r="A60" s="61">
        <v>28</v>
      </c>
      <c r="B60" s="62"/>
      <c r="C60" s="62"/>
      <c r="D60" s="62"/>
      <c r="E60" s="62" t="s">
        <v>1062</v>
      </c>
      <c r="F60" s="63">
        <v>1</v>
      </c>
      <c r="G60" s="64" t="s">
        <v>48</v>
      </c>
      <c r="H60" s="64">
        <v>0</v>
      </c>
      <c r="I60" s="65" t="str">
        <f t="shared" si="1"/>
        <v>Без отворів</v>
      </c>
      <c r="J60" s="64">
        <v>0</v>
      </c>
      <c r="K60" s="66">
        <f t="shared" si="3"/>
        <v>0</v>
      </c>
      <c r="L60" s="67">
        <f t="shared" si="0"/>
        <v>0</v>
      </c>
      <c r="M60" s="67">
        <f>IF(E60="Так",(I18*K60*2)+(K60*150), IF(K60&gt;0,$I$18*K60,0)+D60*IF(OR(H60=1,H60=2),B60,IF(OR(H60=3,H60=4),C60,0))*VLOOKUP(G60,Справочник!$B$12:$C$18,2,0)/1000)</f>
        <v>0</v>
      </c>
      <c r="N60" s="68"/>
      <c r="V60" s="71"/>
      <c r="AC60" s="69">
        <f>VLOOKUP(G60,Справочник!$B$12:$D$18,3,0)</f>
        <v>0</v>
      </c>
      <c r="AR60" s="70"/>
    </row>
    <row r="61" spans="1:44" x14ac:dyDescent="0.3">
      <c r="A61" s="61">
        <v>29</v>
      </c>
      <c r="B61" s="62"/>
      <c r="C61" s="62"/>
      <c r="D61" s="62"/>
      <c r="E61" s="62" t="s">
        <v>1062</v>
      </c>
      <c r="F61" s="63">
        <v>1</v>
      </c>
      <c r="G61" s="64" t="s">
        <v>48</v>
      </c>
      <c r="H61" s="64">
        <v>0</v>
      </c>
      <c r="I61" s="65" t="str">
        <f t="shared" si="1"/>
        <v>Без отворів</v>
      </c>
      <c r="J61" s="64">
        <v>0</v>
      </c>
      <c r="K61" s="66">
        <f t="shared" si="3"/>
        <v>0</v>
      </c>
      <c r="L61" s="67">
        <f t="shared" si="0"/>
        <v>0</v>
      </c>
      <c r="M61" s="67">
        <f>IF(E61="Так",(I18*K61*2)+(K61*150), IF(K61&gt;0,$I$18*K61,0)+D61*IF(OR(H61=1,H61=2),B61,IF(OR(H61=3,H61=4),C61,0))*VLOOKUP(G61,Справочник!$B$12:$C$18,2,0)/1000)</f>
        <v>0</v>
      </c>
      <c r="N61" s="68"/>
      <c r="V61" s="71"/>
      <c r="AC61" s="69">
        <f>VLOOKUP(G61,Справочник!$B$12:$D$18,3,0)</f>
        <v>0</v>
      </c>
      <c r="AR61" s="70"/>
    </row>
    <row r="62" spans="1:44" x14ac:dyDescent="0.3">
      <c r="A62" s="61">
        <v>30</v>
      </c>
      <c r="B62" s="62"/>
      <c r="C62" s="62"/>
      <c r="D62" s="62"/>
      <c r="E62" s="62" t="s">
        <v>1062</v>
      </c>
      <c r="F62" s="63">
        <v>1</v>
      </c>
      <c r="G62" s="64" t="s">
        <v>48</v>
      </c>
      <c r="H62" s="64">
        <v>0</v>
      </c>
      <c r="I62" s="65" t="str">
        <f t="shared" si="1"/>
        <v>Без отворів</v>
      </c>
      <c r="J62" s="64">
        <v>0</v>
      </c>
      <c r="K62" s="66">
        <f t="shared" si="3"/>
        <v>0</v>
      </c>
      <c r="L62" s="67">
        <f t="shared" si="0"/>
        <v>0</v>
      </c>
      <c r="M62" s="67">
        <f>IF(E62="Так",(I18*K62*2)+(K62*150), IF(K62&gt;0,$I$18*K62,0)+D62*IF(OR(H62=1,H62=2),B62,IF(OR(H62=3,H62=4),C62,0))*VLOOKUP(G62,Справочник!$B$12:$C$18,2,0)/1000)</f>
        <v>0</v>
      </c>
      <c r="N62" s="68"/>
      <c r="V62" s="71"/>
      <c r="AC62" s="69">
        <f>VLOOKUP(G62,Справочник!$B$12:$D$18,3,0)</f>
        <v>0</v>
      </c>
      <c r="AR62" s="70"/>
    </row>
    <row r="63" spans="1:44" x14ac:dyDescent="0.3">
      <c r="A63" s="61">
        <v>31</v>
      </c>
      <c r="B63" s="62"/>
      <c r="C63" s="62"/>
      <c r="D63" s="62"/>
      <c r="E63" s="62" t="s">
        <v>1062</v>
      </c>
      <c r="F63" s="63">
        <v>1</v>
      </c>
      <c r="G63" s="64" t="s">
        <v>48</v>
      </c>
      <c r="H63" s="64">
        <v>0</v>
      </c>
      <c r="I63" s="65" t="str">
        <f t="shared" si="1"/>
        <v>Без отворів</v>
      </c>
      <c r="J63" s="64">
        <v>0</v>
      </c>
      <c r="K63" s="66">
        <f t="shared" si="3"/>
        <v>0</v>
      </c>
      <c r="L63" s="67">
        <f t="shared" si="0"/>
        <v>0</v>
      </c>
      <c r="M63" s="67">
        <f>IF(E63="Так",(I18*K63*2)+(K63*150), IF(K63&gt;0,$I$18*K63,0)+D63*IF(OR(H63=1,H63=2),B63,IF(OR(H63=3,H63=4),C63,0))*VLOOKUP(G63,Справочник!$B$12:$C$18,2,0)/1000)</f>
        <v>0</v>
      </c>
      <c r="N63" s="68"/>
      <c r="V63" s="71"/>
      <c r="AC63" s="69">
        <f>VLOOKUP(G63,Справочник!$B$12:$D$18,3,0)</f>
        <v>0</v>
      </c>
      <c r="AR63" s="70"/>
    </row>
    <row r="64" spans="1:44" x14ac:dyDescent="0.3">
      <c r="A64" s="61">
        <v>32</v>
      </c>
      <c r="B64" s="62"/>
      <c r="C64" s="62"/>
      <c r="D64" s="62"/>
      <c r="E64" s="62" t="s">
        <v>1062</v>
      </c>
      <c r="F64" s="63">
        <v>1</v>
      </c>
      <c r="G64" s="64" t="s">
        <v>48</v>
      </c>
      <c r="H64" s="64">
        <v>0</v>
      </c>
      <c r="I64" s="65" t="str">
        <f t="shared" si="1"/>
        <v>Без отворів</v>
      </c>
      <c r="J64" s="64">
        <v>0</v>
      </c>
      <c r="K64" s="66">
        <f t="shared" si="3"/>
        <v>0</v>
      </c>
      <c r="L64" s="67">
        <f t="shared" si="0"/>
        <v>0</v>
      </c>
      <c r="M64" s="67">
        <f>IF(E64="Так",(I18*K64*2)+(K64*150), IF(K64&gt;0,$I$18*K64,0)+D64*IF(OR(H64=1,H64=2),B64,IF(OR(H64=3,H64=4),C64,0))*VLOOKUP(G64,Справочник!$B$12:$C$18,2,0)/1000)</f>
        <v>0</v>
      </c>
      <c r="N64" s="68"/>
      <c r="V64" s="71"/>
      <c r="AC64" s="69">
        <f>VLOOKUP(G64,Справочник!$B$12:$D$18,3,0)</f>
        <v>0</v>
      </c>
      <c r="AR64" s="70"/>
    </row>
    <row r="65" spans="1:44" x14ac:dyDescent="0.3">
      <c r="A65" s="61">
        <v>33</v>
      </c>
      <c r="B65" s="62"/>
      <c r="C65" s="62"/>
      <c r="D65" s="62"/>
      <c r="E65" s="62" t="s">
        <v>1062</v>
      </c>
      <c r="F65" s="63">
        <v>1</v>
      </c>
      <c r="G65" s="64" t="s">
        <v>48</v>
      </c>
      <c r="H65" s="64">
        <v>0</v>
      </c>
      <c r="I65" s="65" t="str">
        <f t="shared" ref="I65:I96" si="4">IF(J65=0,"Без отворів","З отворами")</f>
        <v>Без отворів</v>
      </c>
      <c r="J65" s="64">
        <v>0</v>
      </c>
      <c r="K65" s="66">
        <f t="shared" si="3"/>
        <v>0</v>
      </c>
      <c r="L65" s="67">
        <f t="shared" ref="L65:L96" si="5">(B65+C65)*2/1000*D65</f>
        <v>0</v>
      </c>
      <c r="M65" s="67">
        <f>IF(E65="Так",(I18*K65*2)+(K65*150), IF(K65&gt;0,$I$18*K65,0)+D65*IF(OR(H65=1,H65=2),B65,IF(OR(H65=3,H65=4),C65,0))*VLOOKUP(G65,Справочник!$B$12:$C$18,2,0)/1000)</f>
        <v>0</v>
      </c>
      <c r="N65" s="68"/>
      <c r="V65" s="71"/>
      <c r="AC65" s="69">
        <f>VLOOKUP(G65,Справочник!$B$12:$D$18,3,0)</f>
        <v>0</v>
      </c>
      <c r="AR65" s="70"/>
    </row>
    <row r="66" spans="1:44" x14ac:dyDescent="0.3">
      <c r="A66" s="61">
        <v>34</v>
      </c>
      <c r="B66" s="62"/>
      <c r="C66" s="62"/>
      <c r="D66" s="62"/>
      <c r="E66" s="62" t="s">
        <v>1062</v>
      </c>
      <c r="F66" s="63">
        <v>1</v>
      </c>
      <c r="G66" s="64" t="s">
        <v>48</v>
      </c>
      <c r="H66" s="64">
        <v>0</v>
      </c>
      <c r="I66" s="65" t="str">
        <f t="shared" si="4"/>
        <v>Без отворів</v>
      </c>
      <c r="J66" s="64">
        <v>0</v>
      </c>
      <c r="K66" s="66">
        <f t="shared" si="3"/>
        <v>0</v>
      </c>
      <c r="L66" s="67">
        <f t="shared" si="5"/>
        <v>0</v>
      </c>
      <c r="M66" s="67">
        <f>IF(E66="Так",(I18*K66*2)+(K66*150), IF(K66&gt;0,$I$18*K66,0)+D66*IF(OR(H66=1,H66=2),B66,IF(OR(H66=3,H66=4),C66,0))*VLOOKUP(G66,Справочник!$B$12:$C$18,2,0)/1000)</f>
        <v>0</v>
      </c>
      <c r="N66" s="68"/>
      <c r="V66" s="71"/>
      <c r="AC66" s="69">
        <f>VLOOKUP(G66,Справочник!$B$12:$D$18,3,0)</f>
        <v>0</v>
      </c>
      <c r="AR66" s="70"/>
    </row>
    <row r="67" spans="1:44" x14ac:dyDescent="0.3">
      <c r="A67" s="61">
        <v>35</v>
      </c>
      <c r="B67" s="62"/>
      <c r="C67" s="62"/>
      <c r="D67" s="62"/>
      <c r="E67" s="62" t="s">
        <v>1062</v>
      </c>
      <c r="F67" s="63">
        <v>1</v>
      </c>
      <c r="G67" s="64" t="s">
        <v>48</v>
      </c>
      <c r="H67" s="64">
        <v>0</v>
      </c>
      <c r="I67" s="65" t="str">
        <f t="shared" si="4"/>
        <v>Без отворів</v>
      </c>
      <c r="J67" s="64">
        <v>0</v>
      </c>
      <c r="K67" s="66">
        <f t="shared" si="3"/>
        <v>0</v>
      </c>
      <c r="L67" s="67">
        <f t="shared" si="5"/>
        <v>0</v>
      </c>
      <c r="M67" s="67">
        <f>IF(E67="Так",(I18*K67*2)+(K67*150), IF(K67&gt;0,$I$18*K67,0)+D67*IF(OR(H67=1,H67=2),B67,IF(OR(H67=3,H67=4),C67,0))*VLOOKUP(G67,Справочник!$B$12:$C$18,2,0)/1000)</f>
        <v>0</v>
      </c>
      <c r="N67" s="68"/>
      <c r="V67" s="71"/>
      <c r="AC67" s="69">
        <f>VLOOKUP(G67,Справочник!$B$12:$D$18,3,0)</f>
        <v>0</v>
      </c>
    </row>
    <row r="68" spans="1:44" x14ac:dyDescent="0.3">
      <c r="A68" s="61">
        <v>36</v>
      </c>
      <c r="B68" s="62"/>
      <c r="C68" s="62"/>
      <c r="D68" s="62"/>
      <c r="E68" s="62" t="s">
        <v>1062</v>
      </c>
      <c r="F68" s="63">
        <v>1</v>
      </c>
      <c r="G68" s="64" t="s">
        <v>48</v>
      </c>
      <c r="H68" s="64">
        <v>0</v>
      </c>
      <c r="I68" s="65" t="str">
        <f t="shared" si="4"/>
        <v>Без отворів</v>
      </c>
      <c r="J68" s="64">
        <v>0</v>
      </c>
      <c r="K68" s="66">
        <f t="shared" si="3"/>
        <v>0</v>
      </c>
      <c r="L68" s="67">
        <f t="shared" si="5"/>
        <v>0</v>
      </c>
      <c r="M68" s="67">
        <f>IF(E68="Так",(I18*K68*2)+(K68*150), IF(K68&gt;0,$I$18*K68,0)+D68*IF(OR(H68=1,H68=2),B68,IF(OR(H68=3,H68=4),C68,0))*VLOOKUP(G68,Справочник!$B$12:$C$18,2,0)/1000)</f>
        <v>0</v>
      </c>
      <c r="N68" s="68"/>
      <c r="V68" s="71"/>
      <c r="AC68" s="69">
        <f>VLOOKUP(G68,Справочник!$B$12:$D$18,3,0)</f>
        <v>0</v>
      </c>
    </row>
    <row r="69" spans="1:44" x14ac:dyDescent="0.3">
      <c r="A69" s="61">
        <v>37</v>
      </c>
      <c r="B69" s="62"/>
      <c r="C69" s="62"/>
      <c r="D69" s="62"/>
      <c r="E69" s="62" t="s">
        <v>1062</v>
      </c>
      <c r="F69" s="63">
        <v>1</v>
      </c>
      <c r="G69" s="64" t="s">
        <v>48</v>
      </c>
      <c r="H69" s="64">
        <v>0</v>
      </c>
      <c r="I69" s="65" t="str">
        <f t="shared" si="4"/>
        <v>Без отворів</v>
      </c>
      <c r="J69" s="64">
        <v>0</v>
      </c>
      <c r="K69" s="66">
        <f t="shared" si="3"/>
        <v>0</v>
      </c>
      <c r="L69" s="67">
        <f t="shared" si="5"/>
        <v>0</v>
      </c>
      <c r="M69" s="67">
        <f>IF(E69="Так",(I18*K69*2)+(K69*150), IF(K69&gt;0,$I$18*K69,0)+D69*IF(OR(H69=1,H69=2),B69,IF(OR(H69=3,H69=4),C69,0))*VLOOKUP(G69,Справочник!$B$12:$C$18,2,0)/1000)</f>
        <v>0</v>
      </c>
      <c r="N69" s="68"/>
      <c r="V69" s="71"/>
      <c r="AC69" s="69">
        <f>VLOOKUP(G69,Справочник!$B$12:$D$18,3,0)</f>
        <v>0</v>
      </c>
    </row>
    <row r="70" spans="1:44" x14ac:dyDescent="0.3">
      <c r="A70" s="61">
        <v>38</v>
      </c>
      <c r="B70" s="62"/>
      <c r="C70" s="62"/>
      <c r="D70" s="62"/>
      <c r="E70" s="62" t="s">
        <v>1062</v>
      </c>
      <c r="F70" s="63">
        <v>1</v>
      </c>
      <c r="G70" s="64" t="s">
        <v>48</v>
      </c>
      <c r="H70" s="64">
        <v>0</v>
      </c>
      <c r="I70" s="65" t="str">
        <f t="shared" si="4"/>
        <v>Без отворів</v>
      </c>
      <c r="J70" s="64">
        <v>0</v>
      </c>
      <c r="K70" s="66">
        <f t="shared" si="3"/>
        <v>0</v>
      </c>
      <c r="L70" s="67">
        <f t="shared" si="5"/>
        <v>0</v>
      </c>
      <c r="M70" s="67">
        <f>IF(E70="Так",(I18*K70*2)+(K70*150), IF(K70&gt;0,$I$18*K70,0)+D70*IF(OR(H70=1,H70=2),B70,IF(OR(H70=3,H70=4),C70,0))*VLOOKUP(G70,Справочник!$B$12:$C$18,2,0)/1000)</f>
        <v>0</v>
      </c>
      <c r="N70" s="68"/>
      <c r="V70" s="71"/>
      <c r="AC70" s="69">
        <f>VLOOKUP(G70,Справочник!$B$12:$D$18,3,0)</f>
        <v>0</v>
      </c>
    </row>
    <row r="71" spans="1:44" x14ac:dyDescent="0.3">
      <c r="A71" s="61">
        <v>39</v>
      </c>
      <c r="B71" s="62"/>
      <c r="C71" s="62"/>
      <c r="D71" s="62"/>
      <c r="E71" s="62" t="s">
        <v>1062</v>
      </c>
      <c r="F71" s="63">
        <v>1</v>
      </c>
      <c r="G71" s="64" t="s">
        <v>48</v>
      </c>
      <c r="H71" s="64">
        <v>0</v>
      </c>
      <c r="I71" s="65" t="str">
        <f t="shared" si="4"/>
        <v>Без отворів</v>
      </c>
      <c r="J71" s="64">
        <v>0</v>
      </c>
      <c r="K71" s="66">
        <f t="shared" si="3"/>
        <v>0</v>
      </c>
      <c r="L71" s="67">
        <f t="shared" si="5"/>
        <v>0</v>
      </c>
      <c r="M71" s="67">
        <f>IF(E71="Так",(I18*K71*2)+(K71*150), IF(K71&gt;0,$I$18*K71,0)+D71*IF(OR(H71=1,H71=2),B71,IF(OR(H71=3,H71=4),C71,0))*VLOOKUP(G71,Справочник!$B$12:$C$18,2,0)/1000)</f>
        <v>0</v>
      </c>
      <c r="N71" s="68"/>
      <c r="V71" s="71"/>
      <c r="AC71" s="69">
        <f>VLOOKUP(G71,Справочник!$B$12:$D$18,3,0)</f>
        <v>0</v>
      </c>
    </row>
    <row r="72" spans="1:44" x14ac:dyDescent="0.3">
      <c r="A72" s="61">
        <v>40</v>
      </c>
      <c r="B72" s="62"/>
      <c r="C72" s="62"/>
      <c r="D72" s="62"/>
      <c r="E72" s="62" t="s">
        <v>1062</v>
      </c>
      <c r="F72" s="63">
        <v>1</v>
      </c>
      <c r="G72" s="64" t="s">
        <v>48</v>
      </c>
      <c r="H72" s="64">
        <v>0</v>
      </c>
      <c r="I72" s="65" t="str">
        <f t="shared" si="4"/>
        <v>Без отворів</v>
      </c>
      <c r="J72" s="64">
        <v>0</v>
      </c>
      <c r="K72" s="66">
        <f t="shared" si="3"/>
        <v>0</v>
      </c>
      <c r="L72" s="67">
        <f t="shared" si="5"/>
        <v>0</v>
      </c>
      <c r="M72" s="67">
        <f>IF(E72="Так",(I18*K72*2)+(K72*150), IF(K72&gt;0,$I$18*K72,0)+D72*IF(OR(H72=1,H72=2),B72,IF(OR(H72=3,H72=4),C72,0))*VLOOKUP(G72,Справочник!$B$12:$C$18,2,0)/1000)</f>
        <v>0</v>
      </c>
      <c r="N72" s="68"/>
      <c r="V72" s="71"/>
      <c r="AC72" s="69">
        <f>VLOOKUP(G72,Справочник!$B$12:$D$18,3,0)</f>
        <v>0</v>
      </c>
    </row>
    <row r="73" spans="1:44" x14ac:dyDescent="0.3">
      <c r="A73" s="61">
        <v>41</v>
      </c>
      <c r="B73" s="62"/>
      <c r="C73" s="62"/>
      <c r="D73" s="62"/>
      <c r="E73" s="62" t="s">
        <v>1062</v>
      </c>
      <c r="F73" s="63">
        <v>1</v>
      </c>
      <c r="G73" s="64" t="s">
        <v>48</v>
      </c>
      <c r="H73" s="64">
        <v>0</v>
      </c>
      <c r="I73" s="65" t="str">
        <f t="shared" si="4"/>
        <v>Без отворів</v>
      </c>
      <c r="J73" s="64">
        <v>0</v>
      </c>
      <c r="K73" s="66">
        <f t="shared" si="3"/>
        <v>0</v>
      </c>
      <c r="L73" s="67">
        <f t="shared" si="5"/>
        <v>0</v>
      </c>
      <c r="M73" s="67">
        <f>IF(E73="Так",(I18*K73*2)+(K73*150), IF(K73&gt;0,$I$18*K73,0)+D73*IF(OR(H73=1,H73=2),B73,IF(OR(H73=3,H73=4),C73,0))*VLOOKUP(G73,Справочник!$B$12:$C$18,2,0)/1000)</f>
        <v>0</v>
      </c>
      <c r="N73" s="68"/>
      <c r="V73" s="71"/>
      <c r="AC73" s="69">
        <f>VLOOKUP(G73,Справочник!$B$12:$D$18,3,0)</f>
        <v>0</v>
      </c>
    </row>
    <row r="74" spans="1:44" x14ac:dyDescent="0.3">
      <c r="A74" s="61">
        <v>42</v>
      </c>
      <c r="B74" s="62"/>
      <c r="C74" s="62"/>
      <c r="D74" s="62"/>
      <c r="E74" s="62" t="s">
        <v>1062</v>
      </c>
      <c r="F74" s="63">
        <v>1</v>
      </c>
      <c r="G74" s="64" t="s">
        <v>48</v>
      </c>
      <c r="H74" s="64">
        <v>0</v>
      </c>
      <c r="I74" s="65" t="str">
        <f t="shared" si="4"/>
        <v>Без отворів</v>
      </c>
      <c r="J74" s="64">
        <v>0</v>
      </c>
      <c r="K74" s="66">
        <f t="shared" si="3"/>
        <v>0</v>
      </c>
      <c r="L74" s="67">
        <f t="shared" si="5"/>
        <v>0</v>
      </c>
      <c r="M74" s="67">
        <f>IF(E74="Так",(I18*K74*2)+(K74*150), IF(K74&gt;0,$I$18*K74,0)+D74*IF(OR(H74=1,H74=2),B74,IF(OR(H74=3,H74=4),C74,0))*VLOOKUP(G74,Справочник!$B$12:$C$18,2,0)/1000)</f>
        <v>0</v>
      </c>
      <c r="N74" s="68"/>
      <c r="V74" s="71"/>
      <c r="AC74" s="69">
        <f>VLOOKUP(G74,Справочник!$B$12:$D$18,3,0)</f>
        <v>0</v>
      </c>
    </row>
    <row r="75" spans="1:44" x14ac:dyDescent="0.3">
      <c r="A75" s="61">
        <v>43</v>
      </c>
      <c r="B75" s="62"/>
      <c r="C75" s="62"/>
      <c r="D75" s="62"/>
      <c r="E75" s="62" t="s">
        <v>1062</v>
      </c>
      <c r="F75" s="63">
        <v>1</v>
      </c>
      <c r="G75" s="64" t="s">
        <v>48</v>
      </c>
      <c r="H75" s="64">
        <v>0</v>
      </c>
      <c r="I75" s="65" t="str">
        <f t="shared" si="4"/>
        <v>Без отворів</v>
      </c>
      <c r="J75" s="64">
        <v>0</v>
      </c>
      <c r="K75" s="66">
        <f t="shared" si="3"/>
        <v>0</v>
      </c>
      <c r="L75" s="67">
        <f t="shared" si="5"/>
        <v>0</v>
      </c>
      <c r="M75" s="67">
        <f>IF(E75="Так",(I18*K75*2)+(K75*150), IF(K75&gt;0,$I$18*K75,0)+D75*IF(OR(H75=1,H75=2),B75,IF(OR(H75=3,H75=4),C75,0))*VLOOKUP(G75,Справочник!$B$12:$C$18,2,0)/1000)</f>
        <v>0</v>
      </c>
      <c r="N75" s="68"/>
      <c r="V75" s="71"/>
      <c r="AC75" s="69">
        <f>VLOOKUP(G75,Справочник!$B$12:$D$18,3,0)</f>
        <v>0</v>
      </c>
    </row>
    <row r="76" spans="1:44" x14ac:dyDescent="0.3">
      <c r="A76" s="61">
        <v>44</v>
      </c>
      <c r="B76" s="62"/>
      <c r="C76" s="62"/>
      <c r="D76" s="62"/>
      <c r="E76" s="62" t="s">
        <v>1062</v>
      </c>
      <c r="F76" s="63">
        <v>1</v>
      </c>
      <c r="G76" s="64" t="s">
        <v>48</v>
      </c>
      <c r="H76" s="64">
        <v>0</v>
      </c>
      <c r="I76" s="65" t="str">
        <f t="shared" si="4"/>
        <v>Без отворів</v>
      </c>
      <c r="J76" s="64">
        <v>0</v>
      </c>
      <c r="K76" s="66">
        <f t="shared" si="3"/>
        <v>0</v>
      </c>
      <c r="L76" s="67">
        <f t="shared" si="5"/>
        <v>0</v>
      </c>
      <c r="M76" s="67">
        <f>IF(E76="Так",(I18*K76*2)+(K76*150), IF(K76&gt;0,$I$18*K76,0)+D76*IF(OR(H76=1,H76=2),B76,IF(OR(H76=3,H76=4),C76,0))*VLOOKUP(G76,Справочник!$B$12:$C$18,2,0)/1000)</f>
        <v>0</v>
      </c>
      <c r="N76" s="68"/>
      <c r="V76" s="71"/>
      <c r="AC76" s="69">
        <f>VLOOKUP(G76,Справочник!$B$12:$D$18,3,0)</f>
        <v>0</v>
      </c>
    </row>
    <row r="77" spans="1:44" x14ac:dyDescent="0.3">
      <c r="A77" s="61">
        <v>45</v>
      </c>
      <c r="B77" s="62"/>
      <c r="C77" s="62"/>
      <c r="D77" s="62"/>
      <c r="E77" s="62" t="s">
        <v>1062</v>
      </c>
      <c r="F77" s="63">
        <v>1</v>
      </c>
      <c r="G77" s="64" t="s">
        <v>48</v>
      </c>
      <c r="H77" s="64">
        <v>0</v>
      </c>
      <c r="I77" s="65" t="str">
        <f t="shared" si="4"/>
        <v>Без отворів</v>
      </c>
      <c r="J77" s="64">
        <v>0</v>
      </c>
      <c r="K77" s="66">
        <f t="shared" si="3"/>
        <v>0</v>
      </c>
      <c r="L77" s="67">
        <f t="shared" si="5"/>
        <v>0</v>
      </c>
      <c r="M77" s="67">
        <f>IF(E77="Так",(I18*K77*2)+(K77*150), IF(K77&gt;0,$I$18*K77,0)+D77*IF(OR(H77=1,H77=2),B77,IF(OR(H77=3,H77=4),C77,0))*VLOOKUP(G77,Справочник!$B$12:$C$18,2,0)/1000)</f>
        <v>0</v>
      </c>
      <c r="N77" s="68"/>
      <c r="V77" s="71"/>
      <c r="AC77" s="69">
        <f>VLOOKUP(G77,Справочник!$B$12:$D$18,3,0)</f>
        <v>0</v>
      </c>
    </row>
    <row r="78" spans="1:44" x14ac:dyDescent="0.3">
      <c r="A78" s="61">
        <v>46</v>
      </c>
      <c r="B78" s="62"/>
      <c r="C78" s="62"/>
      <c r="D78" s="62"/>
      <c r="E78" s="62" t="s">
        <v>1062</v>
      </c>
      <c r="F78" s="63">
        <v>1</v>
      </c>
      <c r="G78" s="64" t="s">
        <v>48</v>
      </c>
      <c r="H78" s="64">
        <v>0</v>
      </c>
      <c r="I78" s="65" t="str">
        <f t="shared" si="4"/>
        <v>Без отворів</v>
      </c>
      <c r="J78" s="64">
        <v>0</v>
      </c>
      <c r="K78" s="66">
        <f t="shared" si="3"/>
        <v>0</v>
      </c>
      <c r="L78" s="67">
        <f t="shared" si="5"/>
        <v>0</v>
      </c>
      <c r="M78" s="67">
        <f>IF(E78="Так",(I18*K78*2)+(K78*150), IF(K78&gt;0,$I$18*K78,0)+D78*IF(OR(H78=1,H78=2),B78,IF(OR(H78=3,H78=4),C78,0))*VLOOKUP(G78,Справочник!$B$12:$C$18,2,0)/1000)</f>
        <v>0</v>
      </c>
      <c r="N78" s="68"/>
      <c r="V78" s="71"/>
      <c r="AC78" s="69">
        <f>VLOOKUP(G78,Справочник!$B$12:$D$18,3,0)</f>
        <v>0</v>
      </c>
    </row>
    <row r="79" spans="1:44" x14ac:dyDescent="0.3">
      <c r="A79" s="61">
        <v>47</v>
      </c>
      <c r="B79" s="62"/>
      <c r="C79" s="62"/>
      <c r="D79" s="62"/>
      <c r="E79" s="62" t="s">
        <v>1062</v>
      </c>
      <c r="F79" s="63">
        <v>1</v>
      </c>
      <c r="G79" s="64" t="s">
        <v>48</v>
      </c>
      <c r="H79" s="64">
        <v>0</v>
      </c>
      <c r="I79" s="65" t="str">
        <f t="shared" si="4"/>
        <v>Без отворів</v>
      </c>
      <c r="J79" s="64">
        <v>0</v>
      </c>
      <c r="K79" s="66">
        <f t="shared" si="3"/>
        <v>0</v>
      </c>
      <c r="L79" s="67">
        <f t="shared" si="5"/>
        <v>0</v>
      </c>
      <c r="M79" s="67">
        <f>IF(E79="Так",(I18*K79*2)+(K79*150), IF(K79&gt;0,$I$18*K79,0)+D79*IF(OR(H79=1,H79=2),B79,IF(OR(H79=3,H79=4),C79,0))*VLOOKUP(G79,Справочник!$B$12:$C$18,2,0)/1000)</f>
        <v>0</v>
      </c>
      <c r="N79" s="68"/>
      <c r="V79" s="71"/>
      <c r="AC79" s="69">
        <f>VLOOKUP(G79,Справочник!$B$12:$D$18,3,0)</f>
        <v>0</v>
      </c>
    </row>
    <row r="80" spans="1:44" x14ac:dyDescent="0.3">
      <c r="A80" s="61">
        <v>48</v>
      </c>
      <c r="B80" s="62"/>
      <c r="C80" s="62"/>
      <c r="D80" s="62"/>
      <c r="E80" s="62" t="s">
        <v>1062</v>
      </c>
      <c r="F80" s="63">
        <v>1</v>
      </c>
      <c r="G80" s="64" t="s">
        <v>48</v>
      </c>
      <c r="H80" s="64">
        <v>0</v>
      </c>
      <c r="I80" s="65" t="str">
        <f t="shared" si="4"/>
        <v>Без отворів</v>
      </c>
      <c r="J80" s="64">
        <v>0</v>
      </c>
      <c r="K80" s="66">
        <f t="shared" si="3"/>
        <v>0</v>
      </c>
      <c r="L80" s="67">
        <f t="shared" si="5"/>
        <v>0</v>
      </c>
      <c r="M80" s="67">
        <f>IF(E80="Так",(I18*K80*2)+(K80*150), IF(K80&gt;0,$I$18*K80,0)+D80*IF(OR(H80=1,H80=2),B80,IF(OR(H80=3,H80=4),C80,0))*VLOOKUP(G80,Справочник!$B$12:$C$18,2,0)/1000)</f>
        <v>0</v>
      </c>
      <c r="N80" s="68"/>
      <c r="V80" s="71"/>
      <c r="AC80" s="69">
        <f>VLOOKUP(G80,Справочник!$B$12:$D$18,3,0)</f>
        <v>0</v>
      </c>
    </row>
    <row r="81" spans="1:29" x14ac:dyDescent="0.3">
      <c r="A81" s="61">
        <v>49</v>
      </c>
      <c r="B81" s="62"/>
      <c r="C81" s="62"/>
      <c r="D81" s="62"/>
      <c r="E81" s="62" t="s">
        <v>1062</v>
      </c>
      <c r="F81" s="63">
        <v>1</v>
      </c>
      <c r="G81" s="64" t="s">
        <v>48</v>
      </c>
      <c r="H81" s="64">
        <v>0</v>
      </c>
      <c r="I81" s="65" t="str">
        <f t="shared" si="4"/>
        <v>Без отворів</v>
      </c>
      <c r="J81" s="64">
        <v>0</v>
      </c>
      <c r="K81" s="66">
        <f t="shared" si="3"/>
        <v>0</v>
      </c>
      <c r="L81" s="67">
        <f t="shared" si="5"/>
        <v>0</v>
      </c>
      <c r="M81" s="67">
        <f>IF(E81="Так",(I18*K81*2)+(K81*150), IF(K81&gt;0,$I$18*K81,0)+D81*IF(OR(H81=1,H81=2),B81,IF(OR(H81=3,H81=4),C81,0))*VLOOKUP(G81,Справочник!$B$12:$C$18,2,0)/1000)</f>
        <v>0</v>
      </c>
      <c r="N81" s="68"/>
      <c r="V81" s="71"/>
      <c r="AC81" s="69">
        <f>VLOOKUP(G81,Справочник!$B$12:$D$18,3,0)</f>
        <v>0</v>
      </c>
    </row>
    <row r="82" spans="1:29" x14ac:dyDescent="0.3">
      <c r="A82" s="61">
        <v>50</v>
      </c>
      <c r="B82" s="62"/>
      <c r="C82" s="62"/>
      <c r="D82" s="62"/>
      <c r="E82" s="62" t="s">
        <v>1062</v>
      </c>
      <c r="F82" s="63">
        <v>1</v>
      </c>
      <c r="G82" s="64" t="s">
        <v>48</v>
      </c>
      <c r="H82" s="64">
        <v>0</v>
      </c>
      <c r="I82" s="65" t="str">
        <f t="shared" si="4"/>
        <v>Без отворів</v>
      </c>
      <c r="J82" s="64">
        <v>0</v>
      </c>
      <c r="K82" s="66">
        <f t="shared" si="3"/>
        <v>0</v>
      </c>
      <c r="L82" s="67">
        <f t="shared" si="5"/>
        <v>0</v>
      </c>
      <c r="M82" s="67">
        <f>IF(E82="Так",(I18*K82*2)+(K82*150), IF(K82&gt;0,$I$18*K82,0)+D82*IF(OR(H82=1,H82=2),B82,IF(OR(H82=3,H82=4),C82,0))*VLOOKUP(G82,Справочник!$B$12:$C$18,2,0)/1000)</f>
        <v>0</v>
      </c>
      <c r="N82" s="68"/>
      <c r="V82" s="71"/>
      <c r="AC82" s="69">
        <f>VLOOKUP(G82,Справочник!$B$12:$D$18,3,0)</f>
        <v>0</v>
      </c>
    </row>
    <row r="83" spans="1:29" hidden="1" x14ac:dyDescent="0.3">
      <c r="A83" s="61">
        <v>51</v>
      </c>
      <c r="B83" s="62"/>
      <c r="C83" s="62"/>
      <c r="D83" s="62"/>
      <c r="E83" s="62" t="s">
        <v>1061</v>
      </c>
      <c r="F83" s="63">
        <v>1</v>
      </c>
      <c r="G83" s="64" t="s">
        <v>48</v>
      </c>
      <c r="H83" s="64">
        <v>0</v>
      </c>
      <c r="I83" s="65" t="str">
        <f t="shared" si="4"/>
        <v>Без отворів</v>
      </c>
      <c r="J83" s="64">
        <v>0</v>
      </c>
      <c r="K83" s="66">
        <f t="shared" ref="K83:K114" si="6">IF(B83*C83/1000000*D83&lt;=0,0,B83*C83/1000000*D83)</f>
        <v>0</v>
      </c>
      <c r="L83" s="67">
        <f t="shared" si="5"/>
        <v>0</v>
      </c>
      <c r="M83" s="67">
        <f>IF(K83&gt;0,$I$18*K83,0)+IF(OR(H83=1,H83=2),B83,IF(OR(H83=3,H83=4),C83,0))*VLOOKUP(G83,Справочник!$B$12:$C$18,2,0)/1000</f>
        <v>0</v>
      </c>
      <c r="N83" s="72"/>
      <c r="V83" s="71"/>
      <c r="AC83" s="69">
        <f>VLOOKUP(G83,Справочник!$B$12:$D$18,3,0)</f>
        <v>0</v>
      </c>
    </row>
    <row r="84" spans="1:29" hidden="1" x14ac:dyDescent="0.3">
      <c r="A84" s="61">
        <v>52</v>
      </c>
      <c r="B84" s="62"/>
      <c r="C84" s="62"/>
      <c r="D84" s="62"/>
      <c r="E84" s="62"/>
      <c r="F84" s="63">
        <v>1</v>
      </c>
      <c r="G84" s="64" t="s">
        <v>48</v>
      </c>
      <c r="H84" s="64">
        <v>0</v>
      </c>
      <c r="I84" s="65" t="str">
        <f t="shared" si="4"/>
        <v>Без отворів</v>
      </c>
      <c r="J84" s="64">
        <v>0</v>
      </c>
      <c r="K84" s="66">
        <f t="shared" si="6"/>
        <v>0</v>
      </c>
      <c r="L84" s="67">
        <f t="shared" si="5"/>
        <v>0</v>
      </c>
      <c r="M84" s="67">
        <f>IF(K84&gt;0,$I$18*K84,0)+IF(OR(H84=1,H84=2),B84,IF(OR(H84=3,H84=4),C84,0))*VLOOKUP(G84,Справочник!$B$12:$C$18,2,0)/1000</f>
        <v>0</v>
      </c>
      <c r="N84" s="72"/>
      <c r="V84" s="71"/>
      <c r="AC84" s="69">
        <f>VLOOKUP(G84,Справочник!$B$12:$D$18,3,0)</f>
        <v>0</v>
      </c>
    </row>
    <row r="85" spans="1:29" hidden="1" x14ac:dyDescent="0.3">
      <c r="A85" s="61">
        <v>53</v>
      </c>
      <c r="B85" s="62"/>
      <c r="C85" s="62"/>
      <c r="D85" s="62"/>
      <c r="E85" s="62"/>
      <c r="F85" s="63">
        <v>1</v>
      </c>
      <c r="G85" s="64" t="s">
        <v>48</v>
      </c>
      <c r="H85" s="64">
        <v>0</v>
      </c>
      <c r="I85" s="65" t="str">
        <f t="shared" si="4"/>
        <v>Без отворів</v>
      </c>
      <c r="J85" s="64">
        <v>0</v>
      </c>
      <c r="K85" s="66">
        <f t="shared" si="6"/>
        <v>0</v>
      </c>
      <c r="L85" s="67">
        <f t="shared" si="5"/>
        <v>0</v>
      </c>
      <c r="M85" s="67">
        <f>IF(K85&gt;0,$I$18*K85,0)+IF(OR(H85=1,H85=2),B85,IF(OR(H85=3,H85=4),C85,0))*VLOOKUP(G85,Справочник!$B$12:$C$18,2,0)/1000</f>
        <v>0</v>
      </c>
      <c r="N85" s="72"/>
      <c r="V85" s="71"/>
      <c r="AC85" s="69">
        <f>VLOOKUP(G85,Справочник!$B$12:$D$18,3,0)</f>
        <v>0</v>
      </c>
    </row>
    <row r="86" spans="1:29" hidden="1" x14ac:dyDescent="0.3">
      <c r="A86" s="61">
        <v>54</v>
      </c>
      <c r="B86" s="62"/>
      <c r="C86" s="62"/>
      <c r="D86" s="62"/>
      <c r="E86" s="62"/>
      <c r="F86" s="63">
        <v>1</v>
      </c>
      <c r="G86" s="64" t="s">
        <v>48</v>
      </c>
      <c r="H86" s="64">
        <v>0</v>
      </c>
      <c r="I86" s="65" t="str">
        <f t="shared" si="4"/>
        <v>Без отворів</v>
      </c>
      <c r="J86" s="64">
        <v>0</v>
      </c>
      <c r="K86" s="66">
        <f t="shared" si="6"/>
        <v>0</v>
      </c>
      <c r="L86" s="67">
        <f t="shared" si="5"/>
        <v>0</v>
      </c>
      <c r="M86" s="67">
        <f>IF(K86&gt;0,$I$18*K86,0)+IF(OR(H86=1,H86=2),B86,IF(OR(H86=3,H86=4),C86,0))*VLOOKUP(G86,Справочник!$B$12:$C$18,2,0)/1000</f>
        <v>0</v>
      </c>
      <c r="N86" s="72"/>
      <c r="V86" s="71"/>
      <c r="AC86" s="69">
        <f>VLOOKUP(G86,Справочник!$B$12:$D$18,3,0)</f>
        <v>0</v>
      </c>
    </row>
    <row r="87" spans="1:29" hidden="1" x14ac:dyDescent="0.3">
      <c r="A87" s="61">
        <v>55</v>
      </c>
      <c r="B87" s="62"/>
      <c r="C87" s="62"/>
      <c r="D87" s="62"/>
      <c r="E87" s="62"/>
      <c r="F87" s="63">
        <v>1</v>
      </c>
      <c r="G87" s="64" t="s">
        <v>48</v>
      </c>
      <c r="H87" s="64">
        <v>0</v>
      </c>
      <c r="I87" s="65" t="str">
        <f t="shared" si="4"/>
        <v>Без отворів</v>
      </c>
      <c r="J87" s="64">
        <v>0</v>
      </c>
      <c r="K87" s="66">
        <f t="shared" si="6"/>
        <v>0</v>
      </c>
      <c r="L87" s="67">
        <f t="shared" si="5"/>
        <v>0</v>
      </c>
      <c r="M87" s="67">
        <f>IF(K87&gt;0,$I$18*K87,0)+IF(OR(H87=1,H87=2),B87,IF(OR(H87=3,H87=4),C87,0))*VLOOKUP(G87,Справочник!$B$12:$C$18,2,0)/1000</f>
        <v>0</v>
      </c>
      <c r="N87" s="72"/>
      <c r="V87" s="71"/>
      <c r="AC87" s="69">
        <f>VLOOKUP(G87,Справочник!$B$12:$D$18,3,0)</f>
        <v>0</v>
      </c>
    </row>
    <row r="88" spans="1:29" hidden="1" x14ac:dyDescent="0.3">
      <c r="A88" s="61">
        <v>56</v>
      </c>
      <c r="B88" s="62"/>
      <c r="C88" s="62"/>
      <c r="D88" s="62"/>
      <c r="E88" s="62"/>
      <c r="F88" s="63">
        <v>1</v>
      </c>
      <c r="G88" s="64" t="s">
        <v>48</v>
      </c>
      <c r="H88" s="64">
        <v>0</v>
      </c>
      <c r="I88" s="65" t="str">
        <f t="shared" si="4"/>
        <v>Без отворів</v>
      </c>
      <c r="J88" s="64">
        <v>0</v>
      </c>
      <c r="K88" s="66">
        <f t="shared" si="6"/>
        <v>0</v>
      </c>
      <c r="L88" s="67">
        <f t="shared" si="5"/>
        <v>0</v>
      </c>
      <c r="M88" s="67">
        <f>IF(K88&gt;0,$I$18*K88,0)+IF(OR(H88=1,H88=2),B88,IF(OR(H88=3,H88=4),C88,0))*VLOOKUP(G88,Справочник!$B$12:$C$18,2,0)/1000</f>
        <v>0</v>
      </c>
      <c r="N88" s="72"/>
      <c r="V88" s="71"/>
      <c r="AC88" s="69">
        <f>VLOOKUP(G88,Справочник!$B$12:$D$18,3,0)</f>
        <v>0</v>
      </c>
    </row>
    <row r="89" spans="1:29" hidden="1" x14ac:dyDescent="0.3">
      <c r="A89" s="61">
        <v>57</v>
      </c>
      <c r="B89" s="62"/>
      <c r="C89" s="62"/>
      <c r="D89" s="62"/>
      <c r="E89" s="62"/>
      <c r="F89" s="63">
        <v>1</v>
      </c>
      <c r="G89" s="64" t="s">
        <v>48</v>
      </c>
      <c r="H89" s="64">
        <v>0</v>
      </c>
      <c r="I89" s="65" t="str">
        <f t="shared" si="4"/>
        <v>Без отворів</v>
      </c>
      <c r="J89" s="64">
        <v>0</v>
      </c>
      <c r="K89" s="66">
        <f t="shared" si="6"/>
        <v>0</v>
      </c>
      <c r="L89" s="67">
        <f t="shared" si="5"/>
        <v>0</v>
      </c>
      <c r="M89" s="67">
        <f>IF(K89&gt;0,$I$18*K89,0)+IF(OR(H89=1,H89=2),B89,IF(OR(H89=3,H89=4),C89,0))*VLOOKUP(G89,Справочник!$B$12:$C$18,2,0)/1000</f>
        <v>0</v>
      </c>
      <c r="N89" s="72"/>
      <c r="V89" s="71"/>
      <c r="AC89" s="69">
        <f>VLOOKUP(G89,Справочник!$B$12:$D$18,3,0)</f>
        <v>0</v>
      </c>
    </row>
    <row r="90" spans="1:29" hidden="1" x14ac:dyDescent="0.3">
      <c r="A90" s="61">
        <v>58</v>
      </c>
      <c r="B90" s="62"/>
      <c r="C90" s="62"/>
      <c r="D90" s="62"/>
      <c r="E90" s="62"/>
      <c r="F90" s="63">
        <v>1</v>
      </c>
      <c r="G90" s="64" t="s">
        <v>48</v>
      </c>
      <c r="H90" s="64">
        <v>0</v>
      </c>
      <c r="I90" s="65" t="str">
        <f t="shared" si="4"/>
        <v>Без отворів</v>
      </c>
      <c r="J90" s="64">
        <v>0</v>
      </c>
      <c r="K90" s="66">
        <f t="shared" si="6"/>
        <v>0</v>
      </c>
      <c r="L90" s="67">
        <f t="shared" si="5"/>
        <v>0</v>
      </c>
      <c r="M90" s="67">
        <f>IF(K90&gt;0,$I$18*K90,0)+IF(OR(H90=1,H90=2),B90,IF(OR(H90=3,H90=4),C90,0))*VLOOKUP(G90,Справочник!$B$12:$C$18,2,0)/1000</f>
        <v>0</v>
      </c>
      <c r="N90" s="72"/>
      <c r="V90" s="71"/>
      <c r="AC90" s="69">
        <f>VLOOKUP(G90,Справочник!$B$12:$D$18,3,0)</f>
        <v>0</v>
      </c>
    </row>
    <row r="91" spans="1:29" hidden="1" x14ac:dyDescent="0.3">
      <c r="A91" s="61">
        <v>59</v>
      </c>
      <c r="B91" s="62"/>
      <c r="C91" s="62"/>
      <c r="D91" s="62"/>
      <c r="E91" s="62"/>
      <c r="F91" s="63">
        <v>1</v>
      </c>
      <c r="G91" s="64" t="s">
        <v>48</v>
      </c>
      <c r="H91" s="64">
        <v>0</v>
      </c>
      <c r="I91" s="65" t="str">
        <f t="shared" si="4"/>
        <v>Без отворів</v>
      </c>
      <c r="J91" s="64">
        <v>0</v>
      </c>
      <c r="K91" s="66">
        <f t="shared" si="6"/>
        <v>0</v>
      </c>
      <c r="L91" s="67">
        <f t="shared" si="5"/>
        <v>0</v>
      </c>
      <c r="M91" s="67">
        <f>IF(K91&gt;0,$I$18*K91,0)+IF(OR(H91=1,H91=2),B91,IF(OR(H91=3,H91=4),C91,0))*VLOOKUP(G91,Справочник!$B$12:$C$18,2,0)/1000</f>
        <v>0</v>
      </c>
      <c r="N91" s="72"/>
      <c r="V91" s="71"/>
      <c r="AC91" s="69">
        <f>VLOOKUP(G91,Справочник!$B$12:$D$18,3,0)</f>
        <v>0</v>
      </c>
    </row>
    <row r="92" spans="1:29" hidden="1" x14ac:dyDescent="0.3">
      <c r="A92" s="61">
        <v>60</v>
      </c>
      <c r="B92" s="62"/>
      <c r="C92" s="62"/>
      <c r="D92" s="62"/>
      <c r="E92" s="62"/>
      <c r="F92" s="63">
        <v>1</v>
      </c>
      <c r="G92" s="64" t="s">
        <v>48</v>
      </c>
      <c r="H92" s="64">
        <v>0</v>
      </c>
      <c r="I92" s="65" t="str">
        <f t="shared" si="4"/>
        <v>Без отворів</v>
      </c>
      <c r="J92" s="64">
        <v>0</v>
      </c>
      <c r="K92" s="66">
        <f t="shared" si="6"/>
        <v>0</v>
      </c>
      <c r="L92" s="67">
        <f t="shared" si="5"/>
        <v>0</v>
      </c>
      <c r="M92" s="67">
        <f>IF(K92&gt;0,$I$18*K92,0)+IF(OR(H92=1,H92=2),B92,IF(OR(H92=3,H92=4),C92,0))*VLOOKUP(G92,Справочник!$B$12:$C$18,2,0)/1000</f>
        <v>0</v>
      </c>
      <c r="N92" s="72"/>
      <c r="V92" s="71"/>
      <c r="AC92" s="69">
        <f>VLOOKUP(G92,Справочник!$B$12:$D$18,3,0)</f>
        <v>0</v>
      </c>
    </row>
    <row r="93" spans="1:29" hidden="1" x14ac:dyDescent="0.3">
      <c r="A93" s="61">
        <v>61</v>
      </c>
      <c r="B93" s="62"/>
      <c r="C93" s="62"/>
      <c r="D93" s="62"/>
      <c r="E93" s="62"/>
      <c r="F93" s="63">
        <v>1</v>
      </c>
      <c r="G93" s="64" t="s">
        <v>48</v>
      </c>
      <c r="H93" s="64">
        <v>0</v>
      </c>
      <c r="I93" s="65" t="str">
        <f t="shared" si="4"/>
        <v>Без отворів</v>
      </c>
      <c r="J93" s="64">
        <v>0</v>
      </c>
      <c r="K93" s="66">
        <f t="shared" si="6"/>
        <v>0</v>
      </c>
      <c r="L93" s="67">
        <f t="shared" si="5"/>
        <v>0</v>
      </c>
      <c r="M93" s="67">
        <f>IF(K93&gt;0,$I$18*K93,0)+IF(OR(H93=1,H93=2),B93,IF(OR(H93=3,H93=4),C93,0))*VLOOKUP(G93,Справочник!$B$12:$C$18,2,0)/1000</f>
        <v>0</v>
      </c>
      <c r="N93" s="72"/>
      <c r="V93" s="71"/>
      <c r="AC93" s="69">
        <f>VLOOKUP(G93,Справочник!$B$12:$D$18,3,0)</f>
        <v>0</v>
      </c>
    </row>
    <row r="94" spans="1:29" hidden="1" x14ac:dyDescent="0.3">
      <c r="A94" s="61">
        <v>62</v>
      </c>
      <c r="B94" s="62"/>
      <c r="C94" s="62"/>
      <c r="D94" s="62"/>
      <c r="E94" s="62"/>
      <c r="F94" s="63">
        <v>1</v>
      </c>
      <c r="G94" s="64" t="s">
        <v>48</v>
      </c>
      <c r="H94" s="64">
        <v>0</v>
      </c>
      <c r="I94" s="65" t="str">
        <f t="shared" si="4"/>
        <v>Без отворів</v>
      </c>
      <c r="J94" s="64">
        <v>0</v>
      </c>
      <c r="K94" s="66">
        <f t="shared" si="6"/>
        <v>0</v>
      </c>
      <c r="L94" s="67">
        <f t="shared" si="5"/>
        <v>0</v>
      </c>
      <c r="M94" s="67">
        <f>IF(K94&gt;0,$I$18*K94,0)+IF(OR(H94=1,H94=2),B94,IF(OR(H94=3,H94=4),C94,0))*VLOOKUP(G94,Справочник!$B$12:$C$18,2,0)/1000</f>
        <v>0</v>
      </c>
      <c r="N94" s="72"/>
      <c r="V94" s="71"/>
      <c r="AC94" s="69">
        <f>VLOOKUP(G94,Справочник!$B$12:$D$18,3,0)</f>
        <v>0</v>
      </c>
    </row>
    <row r="95" spans="1:29" hidden="1" x14ac:dyDescent="0.3">
      <c r="A95" s="61">
        <v>63</v>
      </c>
      <c r="B95" s="62"/>
      <c r="C95" s="62"/>
      <c r="D95" s="62"/>
      <c r="E95" s="62"/>
      <c r="F95" s="63">
        <v>1</v>
      </c>
      <c r="G95" s="64" t="s">
        <v>48</v>
      </c>
      <c r="H95" s="64">
        <v>0</v>
      </c>
      <c r="I95" s="65" t="str">
        <f t="shared" si="4"/>
        <v>Без отворів</v>
      </c>
      <c r="J95" s="64">
        <v>0</v>
      </c>
      <c r="K95" s="66">
        <f t="shared" si="6"/>
        <v>0</v>
      </c>
      <c r="L95" s="67">
        <f t="shared" si="5"/>
        <v>0</v>
      </c>
      <c r="M95" s="67">
        <f>IF(K95&gt;0,$I$18*K95,0)+IF(OR(H95=1,H95=2),B95,IF(OR(H95=3,H95=4),C95,0))*VLOOKUP(G95,Справочник!$B$12:$C$18,2,0)/1000</f>
        <v>0</v>
      </c>
      <c r="N95" s="72"/>
      <c r="V95" s="71"/>
      <c r="AC95" s="69">
        <f>VLOOKUP(G95,Справочник!$B$12:$D$18,3,0)</f>
        <v>0</v>
      </c>
    </row>
    <row r="96" spans="1:29" hidden="1" x14ac:dyDescent="0.3">
      <c r="A96" s="61">
        <v>64</v>
      </c>
      <c r="B96" s="62"/>
      <c r="C96" s="62"/>
      <c r="D96" s="62"/>
      <c r="E96" s="62"/>
      <c r="F96" s="63">
        <v>1</v>
      </c>
      <c r="G96" s="64" t="s">
        <v>48</v>
      </c>
      <c r="H96" s="64">
        <v>0</v>
      </c>
      <c r="I96" s="65" t="str">
        <f t="shared" si="4"/>
        <v>Без отворів</v>
      </c>
      <c r="J96" s="64">
        <v>0</v>
      </c>
      <c r="K96" s="66">
        <f t="shared" si="6"/>
        <v>0</v>
      </c>
      <c r="L96" s="67">
        <f t="shared" si="5"/>
        <v>0</v>
      </c>
      <c r="M96" s="67">
        <f>IF(K96&gt;0,$I$18*K96,0)+IF(OR(H96=1,H96=2),B96,IF(OR(H96=3,H96=4),C96,0))*VLOOKUP(G96,Справочник!$B$12:$C$18,2,0)/1000</f>
        <v>0</v>
      </c>
      <c r="N96" s="72"/>
      <c r="V96" s="71"/>
      <c r="AC96" s="69">
        <f>VLOOKUP(G96,Справочник!$B$12:$D$18,3,0)</f>
        <v>0</v>
      </c>
    </row>
    <row r="97" spans="1:29" hidden="1" x14ac:dyDescent="0.3">
      <c r="A97" s="61">
        <v>65</v>
      </c>
      <c r="B97" s="62"/>
      <c r="C97" s="62"/>
      <c r="D97" s="62"/>
      <c r="E97" s="62"/>
      <c r="F97" s="63">
        <v>1</v>
      </c>
      <c r="G97" s="64" t="s">
        <v>48</v>
      </c>
      <c r="H97" s="64">
        <v>0</v>
      </c>
      <c r="I97" s="65" t="str">
        <f t="shared" ref="I97:I128" si="7">IF(J97=0,"Без отворів","З отворами")</f>
        <v>Без отворів</v>
      </c>
      <c r="J97" s="64">
        <v>0</v>
      </c>
      <c r="K97" s="66">
        <f t="shared" si="6"/>
        <v>0</v>
      </c>
      <c r="L97" s="67">
        <f t="shared" ref="L97:L128" si="8">(B97+C97)*2/1000*D97</f>
        <v>0</v>
      </c>
      <c r="M97" s="67">
        <f>IF(K97&gt;0,$I$18*K97,0)+IF(OR(H97=1,H97=2),B97,IF(OR(H97=3,H97=4),C97,0))*VLOOKUP(G97,Справочник!$B$12:$C$18,2,0)/1000</f>
        <v>0</v>
      </c>
      <c r="N97" s="72"/>
      <c r="V97" s="71"/>
      <c r="AC97" s="69">
        <f>VLOOKUP(G97,Справочник!$B$12:$D$18,3,0)</f>
        <v>0</v>
      </c>
    </row>
    <row r="98" spans="1:29" hidden="1" x14ac:dyDescent="0.3">
      <c r="A98" s="61">
        <v>66</v>
      </c>
      <c r="B98" s="62"/>
      <c r="C98" s="62"/>
      <c r="D98" s="62"/>
      <c r="E98" s="62"/>
      <c r="F98" s="63">
        <v>1</v>
      </c>
      <c r="G98" s="64" t="s">
        <v>48</v>
      </c>
      <c r="H98" s="64">
        <v>0</v>
      </c>
      <c r="I98" s="65" t="str">
        <f t="shared" si="7"/>
        <v>Без отворів</v>
      </c>
      <c r="J98" s="64">
        <v>0</v>
      </c>
      <c r="K98" s="66">
        <f t="shared" si="6"/>
        <v>0</v>
      </c>
      <c r="L98" s="67">
        <f t="shared" si="8"/>
        <v>0</v>
      </c>
      <c r="M98" s="67">
        <f>IF(K98&gt;0,$I$18*K98,0)+IF(OR(H98=1,H98=2),B98,IF(OR(H98=3,H98=4),C98,0))*VLOOKUP(G98,Справочник!$B$12:$C$18,2,0)/1000</f>
        <v>0</v>
      </c>
      <c r="N98" s="72"/>
      <c r="V98" s="71"/>
      <c r="AC98" s="69">
        <f>VLOOKUP(G98,Справочник!$B$12:$D$18,3,0)</f>
        <v>0</v>
      </c>
    </row>
    <row r="99" spans="1:29" hidden="1" x14ac:dyDescent="0.3">
      <c r="A99" s="61">
        <v>67</v>
      </c>
      <c r="B99" s="62"/>
      <c r="C99" s="62"/>
      <c r="D99" s="62"/>
      <c r="E99" s="62"/>
      <c r="F99" s="63">
        <v>1</v>
      </c>
      <c r="G99" s="64" t="s">
        <v>48</v>
      </c>
      <c r="H99" s="64">
        <v>0</v>
      </c>
      <c r="I99" s="65" t="str">
        <f t="shared" si="7"/>
        <v>Без отворів</v>
      </c>
      <c r="J99" s="64">
        <v>0</v>
      </c>
      <c r="K99" s="66">
        <f t="shared" si="6"/>
        <v>0</v>
      </c>
      <c r="L99" s="67">
        <f t="shared" si="8"/>
        <v>0</v>
      </c>
      <c r="M99" s="67">
        <f>IF(K99&gt;0,$I$18*K99,0)+IF(OR(H99=1,H99=2),B99,IF(OR(H99=3,H99=4),C99,0))*VLOOKUP(G99,Справочник!$B$12:$C$18,2,0)/1000</f>
        <v>0</v>
      </c>
      <c r="N99" s="72"/>
      <c r="V99" s="71"/>
      <c r="AC99" s="69">
        <f>VLOOKUP(G99,Справочник!$B$12:$D$18,3,0)</f>
        <v>0</v>
      </c>
    </row>
    <row r="100" spans="1:29" hidden="1" x14ac:dyDescent="0.3">
      <c r="A100" s="61">
        <v>68</v>
      </c>
      <c r="B100" s="62"/>
      <c r="C100" s="62"/>
      <c r="D100" s="62"/>
      <c r="E100" s="62"/>
      <c r="F100" s="63">
        <v>1</v>
      </c>
      <c r="G100" s="64" t="s">
        <v>48</v>
      </c>
      <c r="H100" s="64">
        <v>0</v>
      </c>
      <c r="I100" s="65" t="str">
        <f t="shared" si="7"/>
        <v>Без отворів</v>
      </c>
      <c r="J100" s="64">
        <v>0</v>
      </c>
      <c r="K100" s="66">
        <f t="shared" si="6"/>
        <v>0</v>
      </c>
      <c r="L100" s="67">
        <f t="shared" si="8"/>
        <v>0</v>
      </c>
      <c r="M100" s="67">
        <f>IF(K100&gt;0,$I$18*K100,0)+IF(OR(H100=1,H100=2),B100,IF(OR(H100=3,H100=4),C100,0))*VLOOKUP(G100,Справочник!$B$12:$C$18,2,0)/1000</f>
        <v>0</v>
      </c>
      <c r="N100" s="72"/>
      <c r="V100" s="71"/>
      <c r="AC100" s="69">
        <f>VLOOKUP(G100,Справочник!$B$12:$D$18,3,0)</f>
        <v>0</v>
      </c>
    </row>
    <row r="101" spans="1:29" hidden="1" x14ac:dyDescent="0.3">
      <c r="A101" s="61">
        <v>69</v>
      </c>
      <c r="B101" s="62"/>
      <c r="C101" s="62"/>
      <c r="D101" s="62"/>
      <c r="E101" s="62"/>
      <c r="F101" s="63">
        <v>1</v>
      </c>
      <c r="G101" s="64" t="s">
        <v>48</v>
      </c>
      <c r="H101" s="64">
        <v>0</v>
      </c>
      <c r="I101" s="65" t="str">
        <f t="shared" si="7"/>
        <v>Без отворів</v>
      </c>
      <c r="J101" s="64">
        <v>0</v>
      </c>
      <c r="K101" s="66">
        <f t="shared" si="6"/>
        <v>0</v>
      </c>
      <c r="L101" s="67">
        <f t="shared" si="8"/>
        <v>0</v>
      </c>
      <c r="M101" s="67">
        <f>IF(K101&gt;0,$I$18*K101,0)+IF(OR(H101=1,H101=2),B101,IF(OR(H101=3,H101=4),C101,0))*VLOOKUP(G101,Справочник!$B$12:$C$18,2,0)/1000</f>
        <v>0</v>
      </c>
      <c r="N101" s="72"/>
      <c r="V101" s="71"/>
      <c r="AC101" s="69">
        <f>VLOOKUP(G101,Справочник!$B$12:$D$18,3,0)</f>
        <v>0</v>
      </c>
    </row>
    <row r="102" spans="1:29" hidden="1" x14ac:dyDescent="0.3">
      <c r="A102" s="61">
        <v>70</v>
      </c>
      <c r="B102" s="62"/>
      <c r="C102" s="62"/>
      <c r="D102" s="62"/>
      <c r="E102" s="62"/>
      <c r="F102" s="63">
        <v>1</v>
      </c>
      <c r="G102" s="64" t="s">
        <v>48</v>
      </c>
      <c r="H102" s="64">
        <v>0</v>
      </c>
      <c r="I102" s="65" t="str">
        <f t="shared" si="7"/>
        <v>Без отворів</v>
      </c>
      <c r="J102" s="64">
        <v>0</v>
      </c>
      <c r="K102" s="66">
        <f t="shared" si="6"/>
        <v>0</v>
      </c>
      <c r="L102" s="67">
        <f t="shared" si="8"/>
        <v>0</v>
      </c>
      <c r="M102" s="67">
        <f>IF(K102&gt;0,$I$18*K102,0)+IF(OR(H102=1,H102=2),B102,IF(OR(H102=3,H102=4),C102,0))*VLOOKUP(G102,Справочник!$B$12:$C$18,2,0)/1000</f>
        <v>0</v>
      </c>
      <c r="N102" s="72"/>
      <c r="V102" s="71"/>
      <c r="AC102" s="69">
        <f>VLOOKUP(G102,Справочник!$B$12:$D$18,3,0)</f>
        <v>0</v>
      </c>
    </row>
    <row r="103" spans="1:29" hidden="1" x14ac:dyDescent="0.3">
      <c r="A103" s="61">
        <v>71</v>
      </c>
      <c r="B103" s="62"/>
      <c r="C103" s="62"/>
      <c r="D103" s="62"/>
      <c r="E103" s="62"/>
      <c r="F103" s="63">
        <v>1</v>
      </c>
      <c r="G103" s="64" t="s">
        <v>48</v>
      </c>
      <c r="H103" s="64">
        <v>0</v>
      </c>
      <c r="I103" s="65" t="str">
        <f t="shared" si="7"/>
        <v>Без отворів</v>
      </c>
      <c r="J103" s="64">
        <v>0</v>
      </c>
      <c r="K103" s="66">
        <f t="shared" si="6"/>
        <v>0</v>
      </c>
      <c r="L103" s="67">
        <f t="shared" si="8"/>
        <v>0</v>
      </c>
      <c r="M103" s="67">
        <f>IF(K103&gt;0,$I$18*K103,0)+IF(OR(H103=1,H103=2),B103,IF(OR(H103=3,H103=4),C103,0))*VLOOKUP(G103,Справочник!$B$12:$C$18,2,0)/1000</f>
        <v>0</v>
      </c>
      <c r="N103" s="72"/>
      <c r="V103" s="71"/>
      <c r="AC103" s="69">
        <f>VLOOKUP(G103,Справочник!$B$12:$D$18,3,0)</f>
        <v>0</v>
      </c>
    </row>
    <row r="104" spans="1:29" hidden="1" x14ac:dyDescent="0.3">
      <c r="A104" s="61">
        <v>72</v>
      </c>
      <c r="B104" s="62"/>
      <c r="C104" s="62"/>
      <c r="D104" s="62"/>
      <c r="E104" s="62"/>
      <c r="F104" s="63">
        <v>1</v>
      </c>
      <c r="G104" s="64" t="s">
        <v>48</v>
      </c>
      <c r="H104" s="64">
        <v>0</v>
      </c>
      <c r="I104" s="65" t="str">
        <f t="shared" si="7"/>
        <v>Без отворів</v>
      </c>
      <c r="J104" s="64">
        <v>0</v>
      </c>
      <c r="K104" s="66">
        <f t="shared" si="6"/>
        <v>0</v>
      </c>
      <c r="L104" s="67">
        <f t="shared" si="8"/>
        <v>0</v>
      </c>
      <c r="M104" s="67">
        <f>IF(K104&gt;0,$I$18*K104,0)+IF(OR(H104=1,H104=2),B104,IF(OR(H104=3,H104=4),C104,0))*VLOOKUP(G104,Справочник!$B$12:$C$18,2,0)/1000</f>
        <v>0</v>
      </c>
      <c r="N104" s="72"/>
      <c r="V104" s="71"/>
      <c r="AC104" s="69">
        <f>VLOOKUP(G104,Справочник!$B$12:$D$18,3,0)</f>
        <v>0</v>
      </c>
    </row>
    <row r="105" spans="1:29" hidden="1" x14ac:dyDescent="0.3">
      <c r="A105" s="61">
        <v>73</v>
      </c>
      <c r="B105" s="62"/>
      <c r="C105" s="62"/>
      <c r="D105" s="62"/>
      <c r="E105" s="62"/>
      <c r="F105" s="63">
        <v>1</v>
      </c>
      <c r="G105" s="64" t="s">
        <v>48</v>
      </c>
      <c r="H105" s="64">
        <v>0</v>
      </c>
      <c r="I105" s="65" t="str">
        <f t="shared" si="7"/>
        <v>Без отворів</v>
      </c>
      <c r="J105" s="64">
        <v>0</v>
      </c>
      <c r="K105" s="66">
        <f t="shared" si="6"/>
        <v>0</v>
      </c>
      <c r="L105" s="67">
        <f t="shared" si="8"/>
        <v>0</v>
      </c>
      <c r="M105" s="67">
        <f>IF(K105&gt;0,$I$18*K105,0)+IF(OR(H105=1,H105=2),B105,IF(OR(H105=3,H105=4),C105,0))*VLOOKUP(G105,Справочник!$B$12:$C$18,2,0)/1000</f>
        <v>0</v>
      </c>
      <c r="N105" s="72"/>
      <c r="V105" s="71"/>
      <c r="AC105" s="69">
        <f>VLOOKUP(G105,Справочник!$B$12:$D$18,3,0)</f>
        <v>0</v>
      </c>
    </row>
    <row r="106" spans="1:29" hidden="1" x14ac:dyDescent="0.3">
      <c r="A106" s="61">
        <v>74</v>
      </c>
      <c r="B106" s="62"/>
      <c r="C106" s="62"/>
      <c r="D106" s="62"/>
      <c r="E106" s="62"/>
      <c r="F106" s="63">
        <v>1</v>
      </c>
      <c r="G106" s="64" t="s">
        <v>48</v>
      </c>
      <c r="H106" s="64">
        <v>0</v>
      </c>
      <c r="I106" s="65" t="str">
        <f t="shared" si="7"/>
        <v>Без отворів</v>
      </c>
      <c r="J106" s="64">
        <v>0</v>
      </c>
      <c r="K106" s="66">
        <f t="shared" si="6"/>
        <v>0</v>
      </c>
      <c r="L106" s="67">
        <f t="shared" si="8"/>
        <v>0</v>
      </c>
      <c r="M106" s="67">
        <f>IF(K106&gt;0,$I$18*K106,0)+IF(OR(H106=1,H106=2),B106,IF(OR(H106=3,H106=4),C106,0))*VLOOKUP(G106,Справочник!$B$12:$C$18,2,0)/1000</f>
        <v>0</v>
      </c>
      <c r="N106" s="72"/>
      <c r="V106" s="71"/>
      <c r="AC106" s="69">
        <f>VLOOKUP(G106,Справочник!$B$12:$D$18,3,0)</f>
        <v>0</v>
      </c>
    </row>
    <row r="107" spans="1:29" hidden="1" x14ac:dyDescent="0.3">
      <c r="A107" s="61">
        <v>75</v>
      </c>
      <c r="B107" s="62"/>
      <c r="C107" s="62"/>
      <c r="D107" s="62"/>
      <c r="E107" s="62"/>
      <c r="F107" s="63">
        <v>1</v>
      </c>
      <c r="G107" s="64" t="s">
        <v>48</v>
      </c>
      <c r="H107" s="64">
        <v>0</v>
      </c>
      <c r="I107" s="65" t="str">
        <f t="shared" si="7"/>
        <v>Без отворів</v>
      </c>
      <c r="J107" s="64">
        <v>0</v>
      </c>
      <c r="K107" s="66">
        <f t="shared" si="6"/>
        <v>0</v>
      </c>
      <c r="L107" s="67">
        <f t="shared" si="8"/>
        <v>0</v>
      </c>
      <c r="M107" s="67">
        <f>IF(K107&gt;0,$I$18*K107,0)+IF(OR(H107=1,H107=2),B107,IF(OR(H107=3,H107=4),C107,0))*VLOOKUP(G107,Справочник!$B$12:$C$18,2,0)/1000</f>
        <v>0</v>
      </c>
      <c r="N107" s="72"/>
      <c r="V107" s="71"/>
      <c r="AC107" s="69">
        <f>VLOOKUP(G107,Справочник!$B$12:$D$18,3,0)</f>
        <v>0</v>
      </c>
    </row>
    <row r="108" spans="1:29" hidden="1" x14ac:dyDescent="0.3">
      <c r="A108" s="61">
        <v>76</v>
      </c>
      <c r="B108" s="62"/>
      <c r="C108" s="62"/>
      <c r="D108" s="62"/>
      <c r="E108" s="62"/>
      <c r="F108" s="63">
        <v>1</v>
      </c>
      <c r="G108" s="64" t="s">
        <v>48</v>
      </c>
      <c r="H108" s="64">
        <v>0</v>
      </c>
      <c r="I108" s="65" t="str">
        <f t="shared" si="7"/>
        <v>Без отворів</v>
      </c>
      <c r="J108" s="64">
        <v>0</v>
      </c>
      <c r="K108" s="66">
        <f t="shared" si="6"/>
        <v>0</v>
      </c>
      <c r="L108" s="67">
        <f t="shared" si="8"/>
        <v>0</v>
      </c>
      <c r="M108" s="67">
        <f>IF(K108&gt;0,$I$18*K108,0)+IF(OR(H108=1,H108=2),B108,IF(OR(H108=3,H108=4),C108,0))*VLOOKUP(G108,Справочник!$B$12:$C$18,2,0)/1000</f>
        <v>0</v>
      </c>
      <c r="N108" s="72"/>
      <c r="V108" s="71"/>
      <c r="AC108" s="69">
        <f>VLOOKUP(G108,Справочник!$B$12:$D$18,3,0)</f>
        <v>0</v>
      </c>
    </row>
    <row r="109" spans="1:29" hidden="1" x14ac:dyDescent="0.3">
      <c r="A109" s="61">
        <v>77</v>
      </c>
      <c r="B109" s="62"/>
      <c r="C109" s="62"/>
      <c r="D109" s="62"/>
      <c r="E109" s="62"/>
      <c r="F109" s="63">
        <v>1</v>
      </c>
      <c r="G109" s="64" t="s">
        <v>48</v>
      </c>
      <c r="H109" s="64">
        <v>0</v>
      </c>
      <c r="I109" s="65" t="str">
        <f t="shared" si="7"/>
        <v>Без отворів</v>
      </c>
      <c r="J109" s="64">
        <v>0</v>
      </c>
      <c r="K109" s="66">
        <f t="shared" si="6"/>
        <v>0</v>
      </c>
      <c r="L109" s="67">
        <f t="shared" si="8"/>
        <v>0</v>
      </c>
      <c r="M109" s="67">
        <f>IF(K109&gt;0,$I$18*K109,0)+IF(OR(H109=1,H109=2),B109,IF(OR(H109=3,H109=4),C109,0))*VLOOKUP(G109,Справочник!$B$12:$C$18,2,0)/1000</f>
        <v>0</v>
      </c>
      <c r="N109" s="72"/>
      <c r="V109" s="71"/>
      <c r="AC109" s="69">
        <f>VLOOKUP(G109,Справочник!$B$12:$D$18,3,0)</f>
        <v>0</v>
      </c>
    </row>
    <row r="110" spans="1:29" hidden="1" x14ac:dyDescent="0.3">
      <c r="A110" s="61">
        <v>78</v>
      </c>
      <c r="B110" s="62"/>
      <c r="C110" s="62"/>
      <c r="D110" s="62"/>
      <c r="E110" s="62"/>
      <c r="F110" s="63">
        <v>1</v>
      </c>
      <c r="G110" s="64" t="s">
        <v>48</v>
      </c>
      <c r="H110" s="64">
        <v>0</v>
      </c>
      <c r="I110" s="65" t="str">
        <f t="shared" si="7"/>
        <v>Без отворів</v>
      </c>
      <c r="J110" s="64">
        <v>0</v>
      </c>
      <c r="K110" s="66">
        <f t="shared" si="6"/>
        <v>0</v>
      </c>
      <c r="L110" s="67">
        <f t="shared" si="8"/>
        <v>0</v>
      </c>
      <c r="M110" s="67">
        <f>IF(K110&gt;0,$I$18*K110,0)+IF(OR(H110=1,H110=2),B110,IF(OR(H110=3,H110=4),C110,0))*VLOOKUP(G110,Справочник!$B$12:$C$18,2,0)/1000</f>
        <v>0</v>
      </c>
      <c r="N110" s="72"/>
      <c r="V110" s="71"/>
      <c r="AC110" s="69">
        <f>VLOOKUP(G110,Справочник!$B$12:$D$18,3,0)</f>
        <v>0</v>
      </c>
    </row>
    <row r="111" spans="1:29" hidden="1" x14ac:dyDescent="0.3">
      <c r="A111" s="61">
        <v>79</v>
      </c>
      <c r="B111" s="62"/>
      <c r="C111" s="62"/>
      <c r="D111" s="62"/>
      <c r="E111" s="62"/>
      <c r="F111" s="63">
        <v>1</v>
      </c>
      <c r="G111" s="64" t="s">
        <v>48</v>
      </c>
      <c r="H111" s="64">
        <v>0</v>
      </c>
      <c r="I111" s="65" t="str">
        <f t="shared" si="7"/>
        <v>Без отворів</v>
      </c>
      <c r="J111" s="64">
        <v>0</v>
      </c>
      <c r="K111" s="66">
        <f t="shared" si="6"/>
        <v>0</v>
      </c>
      <c r="L111" s="67">
        <f t="shared" si="8"/>
        <v>0</v>
      </c>
      <c r="M111" s="67">
        <f>IF(K111&gt;0,$I$18*K111,0)+IF(OR(H111=1,H111=2),B111,IF(OR(H111=3,H111=4),C111,0))*VLOOKUP(G111,Справочник!$B$12:$C$18,2,0)/1000</f>
        <v>0</v>
      </c>
      <c r="N111" s="72"/>
      <c r="V111" s="71"/>
      <c r="AC111" s="69">
        <f>VLOOKUP(G111,Справочник!$B$12:$D$18,3,0)</f>
        <v>0</v>
      </c>
    </row>
    <row r="112" spans="1:29" hidden="1" x14ac:dyDescent="0.3">
      <c r="A112" s="61">
        <v>80</v>
      </c>
      <c r="B112" s="62"/>
      <c r="C112" s="62"/>
      <c r="D112" s="62"/>
      <c r="E112" s="62"/>
      <c r="F112" s="63">
        <v>1</v>
      </c>
      <c r="G112" s="64" t="s">
        <v>48</v>
      </c>
      <c r="H112" s="64">
        <v>0</v>
      </c>
      <c r="I112" s="65" t="str">
        <f t="shared" si="7"/>
        <v>Без отворів</v>
      </c>
      <c r="J112" s="64">
        <v>0</v>
      </c>
      <c r="K112" s="66">
        <f t="shared" si="6"/>
        <v>0</v>
      </c>
      <c r="L112" s="67">
        <f t="shared" si="8"/>
        <v>0</v>
      </c>
      <c r="M112" s="67">
        <f>IF(K112&gt;0,$I$18*K112,0)+IF(OR(H112=1,H112=2),B112,IF(OR(H112=3,H112=4),C112,0))*VLOOKUP(G112,Справочник!$B$12:$C$18,2,0)/1000</f>
        <v>0</v>
      </c>
      <c r="N112" s="72"/>
      <c r="V112" s="71"/>
      <c r="AC112" s="69">
        <f>VLOOKUP(G112,Справочник!$B$12:$D$18,3,0)</f>
        <v>0</v>
      </c>
    </row>
    <row r="113" spans="1:29" hidden="1" x14ac:dyDescent="0.3">
      <c r="A113" s="61">
        <v>81</v>
      </c>
      <c r="B113" s="62"/>
      <c r="C113" s="62"/>
      <c r="D113" s="62"/>
      <c r="E113" s="62"/>
      <c r="F113" s="63">
        <v>1</v>
      </c>
      <c r="G113" s="64" t="s">
        <v>48</v>
      </c>
      <c r="H113" s="64">
        <v>0</v>
      </c>
      <c r="I113" s="65" t="str">
        <f t="shared" si="7"/>
        <v>Без отворів</v>
      </c>
      <c r="J113" s="64">
        <v>0</v>
      </c>
      <c r="K113" s="66">
        <f t="shared" si="6"/>
        <v>0</v>
      </c>
      <c r="L113" s="67">
        <f t="shared" si="8"/>
        <v>0</v>
      </c>
      <c r="M113" s="67">
        <f>IF(K113&gt;0,$I$18*K113,0)+IF(OR(H113=1,H113=2),B113,IF(OR(H113=3,H113=4),C113,0))*VLOOKUP(G113,Справочник!$B$12:$C$18,2,0)/1000</f>
        <v>0</v>
      </c>
      <c r="N113" s="72"/>
      <c r="V113" s="71"/>
      <c r="AC113" s="69">
        <f>VLOOKUP(G113,Справочник!$B$12:$D$18,3,0)</f>
        <v>0</v>
      </c>
    </row>
    <row r="114" spans="1:29" hidden="1" x14ac:dyDescent="0.3">
      <c r="A114" s="61">
        <v>82</v>
      </c>
      <c r="B114" s="62"/>
      <c r="C114" s="62"/>
      <c r="D114" s="62"/>
      <c r="E114" s="62"/>
      <c r="F114" s="63">
        <v>1</v>
      </c>
      <c r="G114" s="64" t="s">
        <v>48</v>
      </c>
      <c r="H114" s="64">
        <v>0</v>
      </c>
      <c r="I114" s="65" t="str">
        <f t="shared" si="7"/>
        <v>Без отворів</v>
      </c>
      <c r="J114" s="64">
        <v>0</v>
      </c>
      <c r="K114" s="66">
        <f t="shared" si="6"/>
        <v>0</v>
      </c>
      <c r="L114" s="67">
        <f t="shared" si="8"/>
        <v>0</v>
      </c>
      <c r="M114" s="67">
        <f>IF(K114&gt;0,$I$18*K114,0)+IF(OR(H114=1,H114=2),B114,IF(OR(H114=3,H114=4),C114,0))*VLOOKUP(G114,Справочник!$B$12:$C$18,2,0)/1000</f>
        <v>0</v>
      </c>
      <c r="N114" s="72"/>
      <c r="V114" s="71"/>
      <c r="AC114" s="69">
        <f>VLOOKUP(G114,Справочник!$B$12:$D$18,3,0)</f>
        <v>0</v>
      </c>
    </row>
    <row r="115" spans="1:29" hidden="1" x14ac:dyDescent="0.3">
      <c r="A115" s="61">
        <v>83</v>
      </c>
      <c r="B115" s="62"/>
      <c r="C115" s="62"/>
      <c r="D115" s="62"/>
      <c r="E115" s="62"/>
      <c r="F115" s="63">
        <v>1</v>
      </c>
      <c r="G115" s="64" t="s">
        <v>48</v>
      </c>
      <c r="H115" s="64">
        <v>0</v>
      </c>
      <c r="I115" s="65" t="str">
        <f t="shared" si="7"/>
        <v>Без отворів</v>
      </c>
      <c r="J115" s="64">
        <v>0</v>
      </c>
      <c r="K115" s="66">
        <f t="shared" ref="K115:K144" si="9">IF(B115*C115/1000000*D115&lt;=0,0,B115*C115/1000000*D115)</f>
        <v>0</v>
      </c>
      <c r="L115" s="67">
        <f t="shared" si="8"/>
        <v>0</v>
      </c>
      <c r="M115" s="67">
        <f>IF(K115&gt;0,$I$18*K115,0)+IF(OR(H115=1,H115=2),B115,IF(OR(H115=3,H115=4),C115,0))*VLOOKUP(G115,Справочник!$B$12:$C$18,2,0)/1000</f>
        <v>0</v>
      </c>
      <c r="N115" s="72"/>
      <c r="V115" s="71"/>
      <c r="AC115" s="69">
        <f>VLOOKUP(G115,Справочник!$B$12:$D$18,3,0)</f>
        <v>0</v>
      </c>
    </row>
    <row r="116" spans="1:29" hidden="1" x14ac:dyDescent="0.3">
      <c r="A116" s="61">
        <v>84</v>
      </c>
      <c r="B116" s="62"/>
      <c r="C116" s="62"/>
      <c r="D116" s="62"/>
      <c r="E116" s="62"/>
      <c r="F116" s="63">
        <v>1</v>
      </c>
      <c r="G116" s="64" t="s">
        <v>48</v>
      </c>
      <c r="H116" s="64">
        <v>0</v>
      </c>
      <c r="I116" s="65" t="str">
        <f t="shared" si="7"/>
        <v>Без отворів</v>
      </c>
      <c r="J116" s="64">
        <v>0</v>
      </c>
      <c r="K116" s="66">
        <f t="shared" si="9"/>
        <v>0</v>
      </c>
      <c r="L116" s="67">
        <f t="shared" si="8"/>
        <v>0</v>
      </c>
      <c r="M116" s="67">
        <f>IF(K116&gt;0,$I$18*K116,0)+IF(OR(H116=1,H116=2),B116,IF(OR(H116=3,H116=4),C116,0))*VLOOKUP(G116,Справочник!$B$12:$C$18,2,0)/1000</f>
        <v>0</v>
      </c>
      <c r="N116" s="72"/>
      <c r="V116" s="71"/>
      <c r="AC116" s="69">
        <f>VLOOKUP(G116,Справочник!$B$12:$D$18,3,0)</f>
        <v>0</v>
      </c>
    </row>
    <row r="117" spans="1:29" hidden="1" x14ac:dyDescent="0.3">
      <c r="A117" s="61">
        <v>85</v>
      </c>
      <c r="B117" s="62"/>
      <c r="C117" s="62"/>
      <c r="D117" s="62"/>
      <c r="E117" s="62"/>
      <c r="F117" s="63">
        <v>1</v>
      </c>
      <c r="G117" s="64" t="s">
        <v>48</v>
      </c>
      <c r="H117" s="64">
        <v>0</v>
      </c>
      <c r="I117" s="65" t="str">
        <f t="shared" si="7"/>
        <v>Без отворів</v>
      </c>
      <c r="J117" s="64">
        <v>0</v>
      </c>
      <c r="K117" s="66">
        <f t="shared" si="9"/>
        <v>0</v>
      </c>
      <c r="L117" s="67">
        <f t="shared" si="8"/>
        <v>0</v>
      </c>
      <c r="M117" s="67">
        <f>IF(K117&gt;0,$I$18*K117,0)+IF(OR(H117=1,H117=2),B117,IF(OR(H117=3,H117=4),C117,0))*VLOOKUP(G117,Справочник!$B$12:$C$18,2,0)/1000</f>
        <v>0</v>
      </c>
      <c r="N117" s="72"/>
      <c r="V117" s="71"/>
      <c r="AC117" s="69">
        <f>VLOOKUP(G117,Справочник!$B$12:$D$18,3,0)</f>
        <v>0</v>
      </c>
    </row>
    <row r="118" spans="1:29" hidden="1" x14ac:dyDescent="0.3">
      <c r="A118" s="61">
        <v>86</v>
      </c>
      <c r="B118" s="62"/>
      <c r="C118" s="62"/>
      <c r="D118" s="62"/>
      <c r="E118" s="62"/>
      <c r="F118" s="63">
        <v>1</v>
      </c>
      <c r="G118" s="64" t="s">
        <v>48</v>
      </c>
      <c r="H118" s="64">
        <v>0</v>
      </c>
      <c r="I118" s="65" t="str">
        <f t="shared" si="7"/>
        <v>Без отворів</v>
      </c>
      <c r="J118" s="64">
        <v>0</v>
      </c>
      <c r="K118" s="66">
        <f t="shared" si="9"/>
        <v>0</v>
      </c>
      <c r="L118" s="67">
        <f t="shared" si="8"/>
        <v>0</v>
      </c>
      <c r="M118" s="67">
        <f>IF(K118&gt;0,$I$18*K118,0)+IF(OR(H118=1,H118=2),B118,IF(OR(H118=3,H118=4),C118,0))*VLOOKUP(G118,Справочник!$B$12:$C$18,2,0)/1000</f>
        <v>0</v>
      </c>
      <c r="N118" s="72"/>
      <c r="V118" s="71"/>
      <c r="AC118" s="69">
        <f>VLOOKUP(G118,Справочник!$B$12:$D$18,3,0)</f>
        <v>0</v>
      </c>
    </row>
    <row r="119" spans="1:29" hidden="1" x14ac:dyDescent="0.3">
      <c r="A119" s="61">
        <v>87</v>
      </c>
      <c r="B119" s="62"/>
      <c r="C119" s="62"/>
      <c r="D119" s="62"/>
      <c r="E119" s="62"/>
      <c r="F119" s="63">
        <v>1</v>
      </c>
      <c r="G119" s="64" t="s">
        <v>48</v>
      </c>
      <c r="H119" s="64">
        <v>0</v>
      </c>
      <c r="I119" s="65" t="str">
        <f t="shared" si="7"/>
        <v>Без отворів</v>
      </c>
      <c r="J119" s="64">
        <v>0</v>
      </c>
      <c r="K119" s="66">
        <f t="shared" si="9"/>
        <v>0</v>
      </c>
      <c r="L119" s="67">
        <f t="shared" si="8"/>
        <v>0</v>
      </c>
      <c r="M119" s="67">
        <f>IF(K119&gt;0,$I$18*K119,0)+IF(OR(H119=1,H119=2),B119,IF(OR(H119=3,H119=4),C119,0))*VLOOKUP(G119,Справочник!$B$12:$C$18,2,0)/1000</f>
        <v>0</v>
      </c>
      <c r="N119" s="72"/>
      <c r="V119" s="71"/>
      <c r="AC119" s="69">
        <f>VLOOKUP(G119,Справочник!$B$12:$D$18,3,0)</f>
        <v>0</v>
      </c>
    </row>
    <row r="120" spans="1:29" hidden="1" x14ac:dyDescent="0.3">
      <c r="A120" s="61">
        <v>88</v>
      </c>
      <c r="B120" s="62"/>
      <c r="C120" s="62"/>
      <c r="D120" s="62"/>
      <c r="E120" s="62"/>
      <c r="F120" s="63">
        <v>1</v>
      </c>
      <c r="G120" s="64" t="s">
        <v>48</v>
      </c>
      <c r="H120" s="64">
        <v>0</v>
      </c>
      <c r="I120" s="65" t="str">
        <f t="shared" si="7"/>
        <v>Без отворів</v>
      </c>
      <c r="J120" s="64">
        <v>0</v>
      </c>
      <c r="K120" s="66">
        <f t="shared" si="9"/>
        <v>0</v>
      </c>
      <c r="L120" s="67">
        <f t="shared" si="8"/>
        <v>0</v>
      </c>
      <c r="M120" s="67">
        <f>IF(K120&gt;0,$I$18*K120,0)+IF(OR(H120=1,H120=2),B120,IF(OR(H120=3,H120=4),C120,0))*VLOOKUP(G120,Справочник!$B$12:$C$18,2,0)/1000</f>
        <v>0</v>
      </c>
      <c r="N120" s="72"/>
      <c r="V120" s="71"/>
      <c r="AC120" s="69">
        <f>VLOOKUP(G120,Справочник!$B$12:$D$18,3,0)</f>
        <v>0</v>
      </c>
    </row>
    <row r="121" spans="1:29" hidden="1" x14ac:dyDescent="0.3">
      <c r="A121" s="61">
        <v>89</v>
      </c>
      <c r="B121" s="62"/>
      <c r="C121" s="62"/>
      <c r="D121" s="62"/>
      <c r="E121" s="62"/>
      <c r="F121" s="63">
        <v>1</v>
      </c>
      <c r="G121" s="64" t="s">
        <v>48</v>
      </c>
      <c r="H121" s="64">
        <v>0</v>
      </c>
      <c r="I121" s="65" t="str">
        <f t="shared" si="7"/>
        <v>Без отворів</v>
      </c>
      <c r="J121" s="64">
        <v>0</v>
      </c>
      <c r="K121" s="66">
        <f t="shared" si="9"/>
        <v>0</v>
      </c>
      <c r="L121" s="67">
        <f t="shared" si="8"/>
        <v>0</v>
      </c>
      <c r="M121" s="67">
        <f>IF(K121&gt;0,$I$18*K121,0)+IF(OR(H121=1,H121=2),B121,IF(OR(H121=3,H121=4),C121,0))*VLOOKUP(G121,Справочник!$B$12:$C$18,2,0)/1000</f>
        <v>0</v>
      </c>
      <c r="N121" s="72"/>
      <c r="V121" s="71"/>
      <c r="AC121" s="69">
        <f>VLOOKUP(G121,Справочник!$B$12:$D$18,3,0)</f>
        <v>0</v>
      </c>
    </row>
    <row r="122" spans="1:29" hidden="1" x14ac:dyDescent="0.3">
      <c r="A122" s="61">
        <v>90</v>
      </c>
      <c r="B122" s="62"/>
      <c r="C122" s="62"/>
      <c r="D122" s="62"/>
      <c r="E122" s="62"/>
      <c r="F122" s="63">
        <v>1</v>
      </c>
      <c r="G122" s="64" t="s">
        <v>48</v>
      </c>
      <c r="H122" s="64">
        <v>0</v>
      </c>
      <c r="I122" s="65" t="str">
        <f t="shared" si="7"/>
        <v>Без отворів</v>
      </c>
      <c r="J122" s="64">
        <v>0</v>
      </c>
      <c r="K122" s="66">
        <f t="shared" si="9"/>
        <v>0</v>
      </c>
      <c r="L122" s="67">
        <f t="shared" si="8"/>
        <v>0</v>
      </c>
      <c r="M122" s="67">
        <f>IF(K122&gt;0,$I$18*K122,0)+IF(OR(H122=1,H122=2),B122,IF(OR(H122=3,H122=4),C122,0))*VLOOKUP(G122,Справочник!$B$12:$C$18,2,0)/1000</f>
        <v>0</v>
      </c>
      <c r="N122" s="72"/>
      <c r="V122" s="71"/>
      <c r="AC122" s="69">
        <f>VLOOKUP(G122,Справочник!$B$12:$D$18,3,0)</f>
        <v>0</v>
      </c>
    </row>
    <row r="123" spans="1:29" hidden="1" x14ac:dyDescent="0.3">
      <c r="A123" s="61">
        <v>91</v>
      </c>
      <c r="B123" s="62"/>
      <c r="C123" s="62"/>
      <c r="D123" s="62"/>
      <c r="E123" s="62"/>
      <c r="F123" s="63">
        <v>1</v>
      </c>
      <c r="G123" s="64" t="s">
        <v>48</v>
      </c>
      <c r="H123" s="64">
        <v>0</v>
      </c>
      <c r="I123" s="65" t="str">
        <f t="shared" si="7"/>
        <v>Без отворів</v>
      </c>
      <c r="J123" s="64">
        <v>0</v>
      </c>
      <c r="K123" s="66">
        <f t="shared" si="9"/>
        <v>0</v>
      </c>
      <c r="L123" s="67">
        <f t="shared" si="8"/>
        <v>0</v>
      </c>
      <c r="M123" s="67">
        <f>IF(K123&gt;0,$I$18*K123,0)+IF(OR(H123=1,H123=2),B123,IF(OR(H123=3,H123=4),C123,0))*VLOOKUP(G123,Справочник!$B$12:$C$18,2,0)/1000</f>
        <v>0</v>
      </c>
      <c r="N123" s="72"/>
      <c r="V123" s="71"/>
      <c r="AC123" s="69">
        <f>VLOOKUP(G123,Справочник!$B$12:$D$18,3,0)</f>
        <v>0</v>
      </c>
    </row>
    <row r="124" spans="1:29" hidden="1" x14ac:dyDescent="0.3">
      <c r="A124" s="61">
        <v>92</v>
      </c>
      <c r="B124" s="62"/>
      <c r="C124" s="62"/>
      <c r="D124" s="62"/>
      <c r="E124" s="62"/>
      <c r="F124" s="63">
        <v>1</v>
      </c>
      <c r="G124" s="64" t="s">
        <v>48</v>
      </c>
      <c r="H124" s="64">
        <v>0</v>
      </c>
      <c r="I124" s="65" t="str">
        <f t="shared" si="7"/>
        <v>Без отворів</v>
      </c>
      <c r="J124" s="64">
        <v>0</v>
      </c>
      <c r="K124" s="66">
        <f t="shared" si="9"/>
        <v>0</v>
      </c>
      <c r="L124" s="67">
        <f t="shared" si="8"/>
        <v>0</v>
      </c>
      <c r="M124" s="67">
        <f>IF(K124&gt;0,$I$18*K124,0)+IF(OR(H124=1,H124=2),B124,IF(OR(H124=3,H124=4),C124,0))*VLOOKUP(G124,Справочник!$B$12:$C$18,2,0)/1000</f>
        <v>0</v>
      </c>
      <c r="N124" s="72"/>
      <c r="V124" s="71"/>
      <c r="AC124" s="69">
        <f>VLOOKUP(G124,Справочник!$B$12:$D$18,3,0)</f>
        <v>0</v>
      </c>
    </row>
    <row r="125" spans="1:29" hidden="1" x14ac:dyDescent="0.3">
      <c r="A125" s="61">
        <v>93</v>
      </c>
      <c r="B125" s="62"/>
      <c r="C125" s="62"/>
      <c r="D125" s="62"/>
      <c r="E125" s="62"/>
      <c r="F125" s="63">
        <v>1</v>
      </c>
      <c r="G125" s="64" t="s">
        <v>48</v>
      </c>
      <c r="H125" s="64">
        <v>0</v>
      </c>
      <c r="I125" s="65" t="str">
        <f t="shared" si="7"/>
        <v>Без отворів</v>
      </c>
      <c r="J125" s="64">
        <v>0</v>
      </c>
      <c r="K125" s="66">
        <f t="shared" si="9"/>
        <v>0</v>
      </c>
      <c r="L125" s="67">
        <f t="shared" si="8"/>
        <v>0</v>
      </c>
      <c r="M125" s="67">
        <f>IF(K125&gt;0,$I$18*K125,0)+IF(OR(H125=1,H125=2),B125,IF(OR(H125=3,H125=4),C125,0))*VLOOKUP(G125,Справочник!$B$12:$C$18,2,0)/1000</f>
        <v>0</v>
      </c>
      <c r="N125" s="72"/>
      <c r="V125" s="71"/>
      <c r="AC125" s="69">
        <f>VLOOKUP(G125,Справочник!$B$12:$D$18,3,0)</f>
        <v>0</v>
      </c>
    </row>
    <row r="126" spans="1:29" hidden="1" x14ac:dyDescent="0.3">
      <c r="A126" s="61">
        <v>94</v>
      </c>
      <c r="B126" s="62"/>
      <c r="C126" s="62"/>
      <c r="D126" s="62"/>
      <c r="E126" s="62"/>
      <c r="F126" s="63">
        <v>1</v>
      </c>
      <c r="G126" s="64" t="s">
        <v>48</v>
      </c>
      <c r="H126" s="64">
        <v>0</v>
      </c>
      <c r="I126" s="65" t="str">
        <f t="shared" si="7"/>
        <v>Без отворів</v>
      </c>
      <c r="J126" s="64">
        <v>0</v>
      </c>
      <c r="K126" s="66">
        <f t="shared" si="9"/>
        <v>0</v>
      </c>
      <c r="L126" s="67">
        <f t="shared" si="8"/>
        <v>0</v>
      </c>
      <c r="M126" s="67">
        <f>IF(K126&gt;0,$I$18*K126,0)+IF(OR(H126=1,H126=2),B126,IF(OR(H126=3,H126=4),C126,0))*VLOOKUP(G126,Справочник!$B$12:$C$18,2,0)/1000</f>
        <v>0</v>
      </c>
      <c r="N126" s="72"/>
      <c r="V126" s="71"/>
      <c r="AC126" s="69">
        <f>VLOOKUP(G126,Справочник!$B$12:$D$18,3,0)</f>
        <v>0</v>
      </c>
    </row>
    <row r="127" spans="1:29" hidden="1" x14ac:dyDescent="0.3">
      <c r="A127" s="61">
        <v>95</v>
      </c>
      <c r="B127" s="62"/>
      <c r="C127" s="62"/>
      <c r="D127" s="62"/>
      <c r="E127" s="62"/>
      <c r="F127" s="63">
        <v>1</v>
      </c>
      <c r="G127" s="64" t="s">
        <v>48</v>
      </c>
      <c r="H127" s="64">
        <v>0</v>
      </c>
      <c r="I127" s="65" t="str">
        <f t="shared" si="7"/>
        <v>Без отворів</v>
      </c>
      <c r="J127" s="64">
        <v>0</v>
      </c>
      <c r="K127" s="66">
        <f t="shared" si="9"/>
        <v>0</v>
      </c>
      <c r="L127" s="67">
        <f t="shared" si="8"/>
        <v>0</v>
      </c>
      <c r="M127" s="67">
        <f>IF(K127&gt;0,$I$18*K127,0)+IF(OR(H127=1,H127=2),B127,IF(OR(H127=3,H127=4),C127,0))*VLOOKUP(G127,Справочник!$B$12:$C$18,2,0)/1000</f>
        <v>0</v>
      </c>
      <c r="N127" s="72"/>
      <c r="V127" s="71"/>
      <c r="AC127" s="69">
        <f>VLOOKUP(G127,Справочник!$B$12:$D$18,3,0)</f>
        <v>0</v>
      </c>
    </row>
    <row r="128" spans="1:29" hidden="1" x14ac:dyDescent="0.3">
      <c r="A128" s="61">
        <v>96</v>
      </c>
      <c r="B128" s="62"/>
      <c r="C128" s="62"/>
      <c r="D128" s="62"/>
      <c r="E128" s="62"/>
      <c r="F128" s="63">
        <v>1</v>
      </c>
      <c r="G128" s="64" t="s">
        <v>48</v>
      </c>
      <c r="H128" s="64">
        <v>0</v>
      </c>
      <c r="I128" s="65" t="str">
        <f t="shared" si="7"/>
        <v>Без отворів</v>
      </c>
      <c r="J128" s="64">
        <v>0</v>
      </c>
      <c r="K128" s="66">
        <f t="shared" si="9"/>
        <v>0</v>
      </c>
      <c r="L128" s="67">
        <f t="shared" si="8"/>
        <v>0</v>
      </c>
      <c r="M128" s="67">
        <f>IF(K128&gt;0,$I$18*K128,0)+IF(OR(H128=1,H128=2),B128,IF(OR(H128=3,H128=4),C128,0))*VLOOKUP(G128,Справочник!$B$12:$C$18,2,0)/1000</f>
        <v>0</v>
      </c>
      <c r="N128" s="72"/>
      <c r="V128" s="71"/>
      <c r="AC128" s="69">
        <f>VLOOKUP(G128,Справочник!$B$12:$D$18,3,0)</f>
        <v>0</v>
      </c>
    </row>
    <row r="129" spans="1:29" hidden="1" x14ac:dyDescent="0.3">
      <c r="A129" s="61">
        <v>97</v>
      </c>
      <c r="B129" s="62"/>
      <c r="C129" s="62"/>
      <c r="D129" s="62"/>
      <c r="E129" s="62"/>
      <c r="F129" s="63">
        <v>1</v>
      </c>
      <c r="G129" s="64" t="s">
        <v>48</v>
      </c>
      <c r="H129" s="64">
        <v>0</v>
      </c>
      <c r="I129" s="65" t="str">
        <f t="shared" ref="I129:I144" si="10">IF(J129=0,"Без отворів","З отворами")</f>
        <v>Без отворів</v>
      </c>
      <c r="J129" s="64">
        <v>0</v>
      </c>
      <c r="K129" s="66">
        <f t="shared" si="9"/>
        <v>0</v>
      </c>
      <c r="L129" s="67">
        <f t="shared" ref="L129:L144" si="11">(B129+C129)*2/1000*D129</f>
        <v>0</v>
      </c>
      <c r="M129" s="67">
        <f>IF(K129&gt;0,$I$18*K129,0)+IF(OR(H129=1,H129=2),B129,IF(OR(H129=3,H129=4),C129,0))*VLOOKUP(G129,Справочник!$B$12:$C$18,2,0)/1000</f>
        <v>0</v>
      </c>
      <c r="N129" s="72"/>
      <c r="V129" s="71"/>
      <c r="AC129" s="69">
        <f>VLOOKUP(G129,Справочник!$B$12:$D$18,3,0)</f>
        <v>0</v>
      </c>
    </row>
    <row r="130" spans="1:29" hidden="1" x14ac:dyDescent="0.3">
      <c r="A130" s="61">
        <v>98</v>
      </c>
      <c r="B130" s="62"/>
      <c r="C130" s="62"/>
      <c r="D130" s="62"/>
      <c r="E130" s="62"/>
      <c r="F130" s="63">
        <v>1</v>
      </c>
      <c r="G130" s="64" t="s">
        <v>48</v>
      </c>
      <c r="H130" s="64">
        <v>0</v>
      </c>
      <c r="I130" s="65" t="str">
        <f t="shared" si="10"/>
        <v>Без отворів</v>
      </c>
      <c r="J130" s="64">
        <v>0</v>
      </c>
      <c r="K130" s="66">
        <f t="shared" si="9"/>
        <v>0</v>
      </c>
      <c r="L130" s="67">
        <f t="shared" si="11"/>
        <v>0</v>
      </c>
      <c r="M130" s="67">
        <f>IF(K130&gt;0,$I$18*K130,0)+IF(OR(H130=1,H130=2),B130,IF(OR(H130=3,H130=4),C130,0))*VLOOKUP(G130,Справочник!$B$12:$C$18,2,0)/1000</f>
        <v>0</v>
      </c>
      <c r="N130" s="72"/>
      <c r="V130" s="71"/>
      <c r="AC130" s="69">
        <f>VLOOKUP(G130,Справочник!$B$12:$D$18,3,0)</f>
        <v>0</v>
      </c>
    </row>
    <row r="131" spans="1:29" hidden="1" x14ac:dyDescent="0.3">
      <c r="A131" s="61">
        <v>99</v>
      </c>
      <c r="B131" s="62"/>
      <c r="C131" s="62"/>
      <c r="D131" s="62"/>
      <c r="E131" s="62"/>
      <c r="F131" s="63">
        <v>1</v>
      </c>
      <c r="G131" s="64" t="s">
        <v>48</v>
      </c>
      <c r="H131" s="64">
        <v>0</v>
      </c>
      <c r="I131" s="65" t="str">
        <f t="shared" si="10"/>
        <v>Без отворів</v>
      </c>
      <c r="J131" s="64">
        <v>0</v>
      </c>
      <c r="K131" s="66">
        <f t="shared" si="9"/>
        <v>0</v>
      </c>
      <c r="L131" s="67">
        <f t="shared" si="11"/>
        <v>0</v>
      </c>
      <c r="M131" s="67">
        <f>IF(K131&gt;0,$I$18*K131,0)+IF(OR(H131=1,H131=2),B131,IF(OR(H131=3,H131=4),C131,0))*VLOOKUP(G131,Справочник!$B$12:$C$18,2,0)/1000</f>
        <v>0</v>
      </c>
      <c r="N131" s="72"/>
      <c r="V131" s="71"/>
      <c r="AC131" s="69">
        <f>VLOOKUP(G131,Справочник!$B$12:$D$18,3,0)</f>
        <v>0</v>
      </c>
    </row>
    <row r="132" spans="1:29" hidden="1" x14ac:dyDescent="0.3">
      <c r="A132" s="61">
        <v>100</v>
      </c>
      <c r="B132" s="62"/>
      <c r="C132" s="62"/>
      <c r="D132" s="62"/>
      <c r="E132" s="62"/>
      <c r="F132" s="63">
        <v>1</v>
      </c>
      <c r="G132" s="64" t="s">
        <v>48</v>
      </c>
      <c r="H132" s="64">
        <v>0</v>
      </c>
      <c r="I132" s="65" t="str">
        <f t="shared" si="10"/>
        <v>Без отворів</v>
      </c>
      <c r="J132" s="64">
        <v>0</v>
      </c>
      <c r="K132" s="66">
        <f t="shared" si="9"/>
        <v>0</v>
      </c>
      <c r="L132" s="67">
        <f t="shared" si="11"/>
        <v>0</v>
      </c>
      <c r="M132" s="67">
        <f>IF(K132&gt;0,$I$18*K132,0)+IF(OR(H132=1,H132=2),B132,IF(OR(H132=3,H132=4),C132,0))*VLOOKUP(G132,Справочник!$B$12:$C$18,2,0)/1000</f>
        <v>0</v>
      </c>
      <c r="N132" s="72"/>
      <c r="V132" s="71"/>
      <c r="AC132" s="69">
        <f>VLOOKUP(G132,Справочник!$B$12:$D$18,3,0)</f>
        <v>0</v>
      </c>
    </row>
    <row r="133" spans="1:29" hidden="1" x14ac:dyDescent="0.3">
      <c r="A133" s="61">
        <v>101</v>
      </c>
      <c r="B133" s="62"/>
      <c r="C133" s="62"/>
      <c r="D133" s="62"/>
      <c r="E133" s="62"/>
      <c r="F133" s="63">
        <v>1</v>
      </c>
      <c r="G133" s="64" t="s">
        <v>48</v>
      </c>
      <c r="H133" s="64">
        <v>0</v>
      </c>
      <c r="I133" s="65" t="str">
        <f t="shared" si="10"/>
        <v>Без отворів</v>
      </c>
      <c r="J133" s="64">
        <v>0</v>
      </c>
      <c r="K133" s="66">
        <f t="shared" si="9"/>
        <v>0</v>
      </c>
      <c r="L133" s="67">
        <f t="shared" si="11"/>
        <v>0</v>
      </c>
      <c r="M133" s="67">
        <f>IF(K133&gt;0,$I$18*K133,0)+IF(OR(H133=1,H133=2),B133,IF(OR(H133=3,H133=4),C133,0))*VLOOKUP(G133,Справочник!$B$12:$C$18,2,0)/1000</f>
        <v>0</v>
      </c>
      <c r="N133" s="72"/>
      <c r="V133" s="71"/>
      <c r="AC133" s="69">
        <f>VLOOKUP(G133,Справочник!$B$12:$D$18,3,0)</f>
        <v>0</v>
      </c>
    </row>
    <row r="134" spans="1:29" hidden="1" x14ac:dyDescent="0.3">
      <c r="A134" s="61">
        <v>102</v>
      </c>
      <c r="B134" s="62"/>
      <c r="C134" s="62"/>
      <c r="D134" s="62"/>
      <c r="E134" s="62"/>
      <c r="F134" s="63">
        <v>1</v>
      </c>
      <c r="G134" s="64" t="s">
        <v>48</v>
      </c>
      <c r="H134" s="64">
        <v>0</v>
      </c>
      <c r="I134" s="65" t="str">
        <f t="shared" si="10"/>
        <v>Без отворів</v>
      </c>
      <c r="J134" s="64">
        <v>0</v>
      </c>
      <c r="K134" s="66">
        <f t="shared" si="9"/>
        <v>0</v>
      </c>
      <c r="L134" s="67">
        <f t="shared" si="11"/>
        <v>0</v>
      </c>
      <c r="M134" s="67">
        <f>IF(K134&gt;0,$I$18*K134,0)+IF(OR(H134=1,H134=2),B134,IF(OR(H134=3,H134=4),C134,0))*VLOOKUP(G134,Справочник!$B$12:$C$18,2,0)/1000</f>
        <v>0</v>
      </c>
      <c r="N134" s="72"/>
      <c r="V134" s="71"/>
      <c r="AC134" s="69">
        <f>VLOOKUP(G134,Справочник!$B$12:$D$18,3,0)</f>
        <v>0</v>
      </c>
    </row>
    <row r="135" spans="1:29" hidden="1" x14ac:dyDescent="0.3">
      <c r="A135" s="61">
        <v>103</v>
      </c>
      <c r="B135" s="62"/>
      <c r="C135" s="62"/>
      <c r="D135" s="62"/>
      <c r="E135" s="62"/>
      <c r="F135" s="63">
        <v>1</v>
      </c>
      <c r="G135" s="64" t="s">
        <v>48</v>
      </c>
      <c r="H135" s="64">
        <v>0</v>
      </c>
      <c r="I135" s="65" t="str">
        <f t="shared" si="10"/>
        <v>Без отворів</v>
      </c>
      <c r="J135" s="64">
        <v>0</v>
      </c>
      <c r="K135" s="66">
        <f t="shared" si="9"/>
        <v>0</v>
      </c>
      <c r="L135" s="67">
        <f t="shared" si="11"/>
        <v>0</v>
      </c>
      <c r="M135" s="67">
        <f>IF(K135&gt;0,$I$18*K135,0)+IF(OR(H135=1,H135=2),B135,IF(OR(H135=3,H135=4),C135,0))*VLOOKUP(G135,Справочник!$B$12:$C$18,2,0)/1000</f>
        <v>0</v>
      </c>
      <c r="N135" s="72"/>
      <c r="V135" s="71"/>
      <c r="AC135" s="69">
        <f>VLOOKUP(G135,Справочник!$B$12:$D$18,3,0)</f>
        <v>0</v>
      </c>
    </row>
    <row r="136" spans="1:29" hidden="1" x14ac:dyDescent="0.3">
      <c r="A136" s="61">
        <v>104</v>
      </c>
      <c r="B136" s="62"/>
      <c r="C136" s="62"/>
      <c r="D136" s="62"/>
      <c r="E136" s="62"/>
      <c r="F136" s="63">
        <v>1</v>
      </c>
      <c r="G136" s="64" t="s">
        <v>48</v>
      </c>
      <c r="H136" s="64">
        <v>0</v>
      </c>
      <c r="I136" s="65" t="str">
        <f t="shared" si="10"/>
        <v>Без отворів</v>
      </c>
      <c r="J136" s="64">
        <v>0</v>
      </c>
      <c r="K136" s="66">
        <f t="shared" si="9"/>
        <v>0</v>
      </c>
      <c r="L136" s="67">
        <f t="shared" si="11"/>
        <v>0</v>
      </c>
      <c r="M136" s="67">
        <f>IF(K136&gt;0,$I$18*K136,0)+IF(OR(H136=1,H136=2),B136,IF(OR(H136=3,H136=4),C136,0))*VLOOKUP(G136,Справочник!$B$12:$C$18,2,0)/1000</f>
        <v>0</v>
      </c>
      <c r="N136" s="72"/>
      <c r="V136" s="71"/>
      <c r="AC136" s="69">
        <f>VLOOKUP(G136,Справочник!$B$12:$D$18,3,0)</f>
        <v>0</v>
      </c>
    </row>
    <row r="137" spans="1:29" hidden="1" x14ac:dyDescent="0.3">
      <c r="A137" s="61">
        <v>105</v>
      </c>
      <c r="B137" s="62"/>
      <c r="C137" s="62"/>
      <c r="D137" s="62"/>
      <c r="E137" s="62"/>
      <c r="F137" s="63">
        <v>1</v>
      </c>
      <c r="G137" s="64" t="s">
        <v>48</v>
      </c>
      <c r="H137" s="64">
        <v>0</v>
      </c>
      <c r="I137" s="65" t="str">
        <f t="shared" si="10"/>
        <v>Без отворів</v>
      </c>
      <c r="J137" s="64">
        <v>0</v>
      </c>
      <c r="K137" s="66">
        <f t="shared" si="9"/>
        <v>0</v>
      </c>
      <c r="L137" s="67">
        <f t="shared" si="11"/>
        <v>0</v>
      </c>
      <c r="M137" s="67">
        <f>IF(K137&gt;0,$I$18*K137,0)+IF(OR(H137=1,H137=2),B137,IF(OR(H137=3,H137=4),C137,0))*VLOOKUP(G137,Справочник!$B$12:$C$18,2,0)/1000</f>
        <v>0</v>
      </c>
      <c r="N137" s="72"/>
      <c r="V137" s="71"/>
      <c r="AC137" s="69">
        <f>VLOOKUP(G137,Справочник!$B$12:$D$18,3,0)</f>
        <v>0</v>
      </c>
    </row>
    <row r="138" spans="1:29" hidden="1" x14ac:dyDescent="0.3">
      <c r="A138" s="61">
        <v>106</v>
      </c>
      <c r="B138" s="62"/>
      <c r="C138" s="62"/>
      <c r="D138" s="62"/>
      <c r="E138" s="62"/>
      <c r="F138" s="63">
        <v>1</v>
      </c>
      <c r="G138" s="64" t="s">
        <v>48</v>
      </c>
      <c r="H138" s="64">
        <v>0</v>
      </c>
      <c r="I138" s="65" t="str">
        <f t="shared" si="10"/>
        <v>Без отворів</v>
      </c>
      <c r="J138" s="64">
        <v>0</v>
      </c>
      <c r="K138" s="66">
        <f t="shared" si="9"/>
        <v>0</v>
      </c>
      <c r="L138" s="67">
        <f t="shared" si="11"/>
        <v>0</v>
      </c>
      <c r="M138" s="67">
        <f>IF(K138&gt;0,$I$18*K138,0)+IF(OR(H138=1,H138=2),B138,IF(OR(H138=3,H138=4),C138,0))*VLOOKUP(G138,Справочник!$B$12:$C$18,2,0)/1000</f>
        <v>0</v>
      </c>
      <c r="N138" s="72"/>
      <c r="V138" s="71"/>
      <c r="AC138" s="69">
        <f>VLOOKUP(G138,Справочник!$B$12:$D$18,3,0)</f>
        <v>0</v>
      </c>
    </row>
    <row r="139" spans="1:29" hidden="1" x14ac:dyDescent="0.3">
      <c r="A139" s="61">
        <v>107</v>
      </c>
      <c r="B139" s="62"/>
      <c r="C139" s="62"/>
      <c r="D139" s="62"/>
      <c r="E139" s="62"/>
      <c r="F139" s="63">
        <v>1</v>
      </c>
      <c r="G139" s="64" t="s">
        <v>48</v>
      </c>
      <c r="H139" s="64">
        <v>0</v>
      </c>
      <c r="I139" s="65" t="str">
        <f t="shared" si="10"/>
        <v>Без отворів</v>
      </c>
      <c r="J139" s="64">
        <v>0</v>
      </c>
      <c r="K139" s="66">
        <f t="shared" si="9"/>
        <v>0</v>
      </c>
      <c r="L139" s="67">
        <f t="shared" si="11"/>
        <v>0</v>
      </c>
      <c r="M139" s="67">
        <f>IF(K139&gt;0,$I$18*K139,0)+IF(OR(H139=1,H139=2),B139,IF(OR(H139=3,H139=4),C139,0))*VLOOKUP(G139,Справочник!$B$12:$C$18,2,0)/1000</f>
        <v>0</v>
      </c>
      <c r="N139" s="72"/>
      <c r="V139" s="71"/>
      <c r="AC139" s="69">
        <f>VLOOKUP(G139,Справочник!$B$12:$D$18,3,0)</f>
        <v>0</v>
      </c>
    </row>
    <row r="140" spans="1:29" hidden="1" x14ac:dyDescent="0.3">
      <c r="A140" s="61">
        <v>108</v>
      </c>
      <c r="B140" s="62"/>
      <c r="C140" s="62"/>
      <c r="D140" s="62"/>
      <c r="E140" s="62"/>
      <c r="F140" s="63">
        <v>1</v>
      </c>
      <c r="G140" s="64" t="s">
        <v>48</v>
      </c>
      <c r="H140" s="64">
        <v>0</v>
      </c>
      <c r="I140" s="65" t="str">
        <f t="shared" si="10"/>
        <v>Без отворів</v>
      </c>
      <c r="J140" s="64">
        <v>0</v>
      </c>
      <c r="K140" s="66">
        <f t="shared" si="9"/>
        <v>0</v>
      </c>
      <c r="L140" s="67">
        <f t="shared" si="11"/>
        <v>0</v>
      </c>
      <c r="M140" s="67">
        <f>IF(K140&gt;0,$I$18*K140,0)+IF(OR(H140=1,H140=2),B140,IF(OR(H140=3,H140=4),C140,0))*VLOOKUP(G140,Справочник!$B$12:$C$18,2,0)/1000</f>
        <v>0</v>
      </c>
      <c r="N140" s="72"/>
      <c r="V140" s="71"/>
      <c r="AC140" s="69">
        <f>VLOOKUP(G140,Справочник!$B$12:$D$18,3,0)</f>
        <v>0</v>
      </c>
    </row>
    <row r="141" spans="1:29" hidden="1" x14ac:dyDescent="0.3">
      <c r="A141" s="61">
        <v>109</v>
      </c>
      <c r="B141" s="62"/>
      <c r="C141" s="62"/>
      <c r="D141" s="62"/>
      <c r="E141" s="62"/>
      <c r="F141" s="63">
        <v>1</v>
      </c>
      <c r="G141" s="64" t="s">
        <v>48</v>
      </c>
      <c r="H141" s="64">
        <v>0</v>
      </c>
      <c r="I141" s="65" t="str">
        <f t="shared" si="10"/>
        <v>Без отворів</v>
      </c>
      <c r="J141" s="64">
        <v>0</v>
      </c>
      <c r="K141" s="66">
        <f t="shared" si="9"/>
        <v>0</v>
      </c>
      <c r="L141" s="67">
        <f t="shared" si="11"/>
        <v>0</v>
      </c>
      <c r="M141" s="67">
        <f>IF(K141&gt;0,$I$18*K141,0)+IF(OR(H141=1,H141=2),B141,IF(OR(H141=3,H141=4),C141,0))*VLOOKUP(G141,Справочник!$B$12:$C$18,2,0)/1000</f>
        <v>0</v>
      </c>
      <c r="N141" s="72"/>
      <c r="V141" s="71"/>
      <c r="AC141" s="69">
        <f>VLOOKUP(G141,Справочник!$B$12:$D$18,3,0)</f>
        <v>0</v>
      </c>
    </row>
    <row r="142" spans="1:29" hidden="1" x14ac:dyDescent="0.3">
      <c r="A142" s="61">
        <v>110</v>
      </c>
      <c r="B142" s="62"/>
      <c r="C142" s="62"/>
      <c r="D142" s="62"/>
      <c r="E142" s="62"/>
      <c r="F142" s="63">
        <v>1</v>
      </c>
      <c r="G142" s="64" t="s">
        <v>48</v>
      </c>
      <c r="H142" s="64">
        <v>0</v>
      </c>
      <c r="I142" s="65" t="str">
        <f t="shared" si="10"/>
        <v>Без отворів</v>
      </c>
      <c r="J142" s="64">
        <v>0</v>
      </c>
      <c r="K142" s="66">
        <f t="shared" si="9"/>
        <v>0</v>
      </c>
      <c r="L142" s="67">
        <f t="shared" si="11"/>
        <v>0</v>
      </c>
      <c r="M142" s="67">
        <f>IF(K142&gt;0,$I$18*K142,0)+IF(OR(H142=1,H142=2),B142,IF(OR(H142=3,H142=4),C142,0))*VLOOKUP(G142,Справочник!$B$12:$C$18,2,0)/1000</f>
        <v>0</v>
      </c>
      <c r="N142" s="72"/>
      <c r="V142" s="71"/>
      <c r="AC142" s="69">
        <f>VLOOKUP(G142,Справочник!$B$12:$D$18,3,0)</f>
        <v>0</v>
      </c>
    </row>
    <row r="143" spans="1:29" hidden="1" x14ac:dyDescent="0.3">
      <c r="A143" s="61">
        <v>111</v>
      </c>
      <c r="B143" s="62"/>
      <c r="C143" s="62"/>
      <c r="D143" s="62"/>
      <c r="E143" s="62"/>
      <c r="F143" s="63">
        <v>1</v>
      </c>
      <c r="G143" s="64" t="s">
        <v>48</v>
      </c>
      <c r="H143" s="64">
        <v>0</v>
      </c>
      <c r="I143" s="65" t="str">
        <f t="shared" si="10"/>
        <v>Без отворів</v>
      </c>
      <c r="J143" s="64">
        <v>0</v>
      </c>
      <c r="K143" s="66">
        <f t="shared" si="9"/>
        <v>0</v>
      </c>
      <c r="L143" s="67">
        <f t="shared" si="11"/>
        <v>0</v>
      </c>
      <c r="M143" s="67">
        <f>IF(K143&gt;0,$I$18*K143,0)+IF(OR(H143=1,H143=2),B143,IF(OR(H143=3,H143=4),C143,0))*VLOOKUP(G143,Справочник!$B$12:$C$18,2,0)/1000</f>
        <v>0</v>
      </c>
      <c r="N143" s="72"/>
      <c r="V143" s="71"/>
      <c r="AC143" s="69">
        <f>VLOOKUP(G143,Справочник!$B$12:$D$18,3,0)</f>
        <v>0</v>
      </c>
    </row>
    <row r="144" spans="1:29" hidden="1" x14ac:dyDescent="0.3">
      <c r="A144" s="61">
        <v>112</v>
      </c>
      <c r="B144" s="62"/>
      <c r="C144" s="62"/>
      <c r="D144" s="62"/>
      <c r="E144" s="62"/>
      <c r="F144" s="63">
        <v>1</v>
      </c>
      <c r="G144" s="64" t="s">
        <v>48</v>
      </c>
      <c r="H144" s="64">
        <v>0</v>
      </c>
      <c r="I144" s="65" t="str">
        <f t="shared" si="10"/>
        <v>Без отворів</v>
      </c>
      <c r="J144" s="64">
        <v>0</v>
      </c>
      <c r="K144" s="66">
        <f t="shared" si="9"/>
        <v>0</v>
      </c>
      <c r="L144" s="67">
        <f t="shared" si="11"/>
        <v>0</v>
      </c>
      <c r="M144" s="67">
        <f>IF(K144&gt;0,$I$18*K144,0)+IF(OR(H144=1,H144=2),B144,IF(OR(H144=3,H144=4),C144,0))*VLOOKUP(G144,Справочник!$B$12:$C$18,2,0)/1000</f>
        <v>0</v>
      </c>
      <c r="N144" s="72"/>
      <c r="V144" s="71"/>
      <c r="AC144" s="69">
        <f>VLOOKUP(G144,Справочник!$B$12:$D$18,3,0)</f>
        <v>0</v>
      </c>
    </row>
    <row r="145" spans="1:66" x14ac:dyDescent="0.3">
      <c r="A145" s="73"/>
      <c r="B145" s="74" t="s">
        <v>49</v>
      </c>
      <c r="C145" s="75"/>
      <c r="D145" s="76"/>
      <c r="E145" s="76"/>
      <c r="F145" s="76"/>
      <c r="G145" s="76"/>
      <c r="H145" s="76"/>
      <c r="I145" s="76"/>
      <c r="J145" s="77"/>
      <c r="K145" s="78">
        <f>SUM(K33:K144)</f>
        <v>0</v>
      </c>
      <c r="L145" s="78">
        <f>SUM(L33:L144)</f>
        <v>0</v>
      </c>
      <c r="M145" s="78">
        <f>SUM(M33:M144)</f>
        <v>0</v>
      </c>
      <c r="N145" s="79"/>
      <c r="V145" s="71"/>
      <c r="AC145" s="80"/>
    </row>
    <row r="146" spans="1:66" x14ac:dyDescent="0.3">
      <c r="A146" s="81"/>
      <c r="B146" s="607"/>
      <c r="C146" s="607"/>
      <c r="D146" s="607"/>
      <c r="E146" s="607"/>
      <c r="F146" s="607"/>
      <c r="G146" s="607"/>
      <c r="H146" s="607"/>
      <c r="I146" s="607"/>
      <c r="J146" s="607"/>
      <c r="K146" s="607"/>
      <c r="L146" s="607"/>
      <c r="M146" s="82">
        <f>M145*(1-D10)</f>
        <v>0</v>
      </c>
      <c r="N146" s="79"/>
      <c r="X146" s="71"/>
    </row>
    <row r="147" spans="1:66" s="87" customFormat="1" ht="15.75" customHeight="1" x14ac:dyDescent="0.3">
      <c r="A147" s="83"/>
      <c r="B147" s="84" t="s">
        <v>50</v>
      </c>
      <c r="C147" s="83"/>
      <c r="D147" s="85"/>
      <c r="E147" s="85"/>
      <c r="F147" s="83"/>
      <c r="G147" s="83"/>
      <c r="H147" s="83"/>
      <c r="I147" s="83"/>
      <c r="J147" s="83"/>
      <c r="K147" s="83"/>
      <c r="L147" s="83"/>
      <c r="M147" s="83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86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</row>
    <row r="148" spans="1:66" ht="6" customHeight="1" x14ac:dyDescent="0.3">
      <c r="A148" s="88"/>
      <c r="B148" s="88"/>
      <c r="C148" s="88"/>
      <c r="D148" s="89"/>
      <c r="E148" s="89"/>
      <c r="F148" s="88"/>
      <c r="G148" s="88"/>
      <c r="H148" s="88"/>
      <c r="I148" s="88"/>
      <c r="J148" s="88"/>
      <c r="K148" s="88"/>
      <c r="L148" s="88"/>
      <c r="M148" s="88"/>
      <c r="X148" s="71"/>
    </row>
    <row r="149" spans="1:66" ht="6" customHeight="1" x14ac:dyDescent="0.3">
      <c r="A149" s="88"/>
      <c r="B149" s="88"/>
      <c r="C149" s="88"/>
      <c r="D149" s="89"/>
      <c r="E149" s="89"/>
      <c r="F149" s="88"/>
      <c r="G149" s="88"/>
      <c r="H149" s="88"/>
      <c r="I149" s="88"/>
      <c r="J149" s="88"/>
      <c r="K149" s="88"/>
      <c r="L149" s="88"/>
      <c r="M149" s="88"/>
      <c r="X149" s="71"/>
    </row>
    <row r="150" spans="1:66" ht="73.5" customHeight="1" x14ac:dyDescent="0.3">
      <c r="A150" s="90">
        <v>9</v>
      </c>
      <c r="B150" s="608" t="s">
        <v>51</v>
      </c>
      <c r="C150" s="608"/>
      <c r="D150" s="609"/>
      <c r="E150" s="609"/>
      <c r="F150" s="609"/>
      <c r="G150" s="609"/>
      <c r="H150" s="609"/>
      <c r="I150" s="609"/>
      <c r="J150" s="609"/>
      <c r="K150" s="609"/>
      <c r="L150" s="609"/>
      <c r="M150" s="609"/>
      <c r="N150" s="609"/>
      <c r="X150" s="71"/>
    </row>
    <row r="151" spans="1:66" s="97" customFormat="1" ht="14.25" customHeight="1" x14ac:dyDescent="0.2">
      <c r="A151" s="91" t="s">
        <v>52</v>
      </c>
      <c r="B151" s="92"/>
      <c r="C151" s="92"/>
      <c r="D151" s="93"/>
      <c r="E151" s="93"/>
      <c r="F151" s="94"/>
      <c r="G151" s="94"/>
      <c r="H151" s="94"/>
      <c r="I151" s="94"/>
      <c r="J151" s="94"/>
      <c r="K151" s="94"/>
      <c r="L151" s="94"/>
      <c r="M151" s="94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6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</row>
    <row r="152" spans="1:66" s="97" customFormat="1" ht="14.25" customHeight="1" x14ac:dyDescent="0.2">
      <c r="A152" s="91" t="s">
        <v>53</v>
      </c>
      <c r="B152" s="95"/>
      <c r="C152" s="95"/>
      <c r="D152" s="98"/>
      <c r="E152" s="98"/>
      <c r="F152" s="95"/>
      <c r="G152" s="95"/>
      <c r="H152" s="95"/>
      <c r="I152" s="95"/>
      <c r="J152" s="95"/>
      <c r="K152" s="95"/>
      <c r="L152" s="95"/>
      <c r="M152" s="99"/>
      <c r="N152" s="100"/>
      <c r="O152" s="95"/>
      <c r="P152" s="95"/>
      <c r="Q152" s="95"/>
      <c r="R152" s="95"/>
      <c r="S152" s="95"/>
      <c r="T152" s="95"/>
      <c r="U152" s="95"/>
      <c r="V152" s="95"/>
      <c r="W152" s="95"/>
      <c r="X152" s="96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</row>
    <row r="153" spans="1:66" ht="18" customHeight="1" x14ac:dyDescent="0.25">
      <c r="A153" s="602" t="s">
        <v>54</v>
      </c>
      <c r="B153" s="602"/>
      <c r="C153" s="602"/>
      <c r="D153" s="602"/>
      <c r="E153" s="602"/>
      <c r="F153" s="602"/>
      <c r="G153" s="602"/>
      <c r="H153" s="602"/>
      <c r="I153" s="602"/>
      <c r="J153" s="602"/>
      <c r="K153" s="602"/>
      <c r="L153" s="602"/>
      <c r="M153" s="602"/>
      <c r="N153" s="602"/>
      <c r="O153" s="44"/>
      <c r="P153" s="44"/>
      <c r="Q153" s="44"/>
      <c r="R153" s="44"/>
      <c r="S153" s="44"/>
      <c r="T153" s="44"/>
      <c r="U153" s="44"/>
      <c r="V153" s="44"/>
      <c r="W153" s="44"/>
      <c r="X153" s="101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</row>
    <row r="155" spans="1:66" x14ac:dyDescent="0.3">
      <c r="A155" s="102" t="s">
        <v>55</v>
      </c>
    </row>
    <row r="156" spans="1:66" x14ac:dyDescent="0.3">
      <c r="A156" s="603" t="s">
        <v>56</v>
      </c>
      <c r="B156" s="603"/>
      <c r="C156" s="603"/>
    </row>
    <row r="157" spans="1:66" x14ac:dyDescent="0.3">
      <c r="A157" s="604" t="s">
        <v>57</v>
      </c>
      <c r="B157" s="604"/>
      <c r="C157" s="604"/>
    </row>
    <row r="158" spans="1:66" x14ac:dyDescent="0.3">
      <c r="A158" s="605" t="s">
        <v>58</v>
      </c>
      <c r="B158" s="605"/>
      <c r="C158" s="605"/>
    </row>
  </sheetData>
  <sheetProtection algorithmName="SHA-512" hashValue="mMnr8O2LIc3TIW5kzvfT/OgiZirT62l1JuE1fO9/+ZwjJ+AlqdU4m+/zSosgh9J9AZmMLvw0moVGZqjCFxDlIQ==" saltValue="wyW2HJdkW8w63qtOf1rOmg==" spinCount="100000" sheet="1" objects="1" scenarios="1" formatCells="0" formatColumns="0" formatRows="0" insertColumns="0" insertRows="0" deleteColumns="0" deleteRows="0" sort="0" autoFilter="0" pivotTables="0"/>
  <mergeCells count="46">
    <mergeCell ref="A2:K2"/>
    <mergeCell ref="AJ2:AS5"/>
    <mergeCell ref="A3:K3"/>
    <mergeCell ref="B5:D5"/>
    <mergeCell ref="B7:C7"/>
    <mergeCell ref="D7:G7"/>
    <mergeCell ref="I7:K7"/>
    <mergeCell ref="L7:M7"/>
    <mergeCell ref="B8:C8"/>
    <mergeCell ref="D8:G8"/>
    <mergeCell ref="I8:K8"/>
    <mergeCell ref="L8:M8"/>
    <mergeCell ref="B9:C9"/>
    <mergeCell ref="D9:G9"/>
    <mergeCell ref="I9:K9"/>
    <mergeCell ref="L9:M9"/>
    <mergeCell ref="B10:C10"/>
    <mergeCell ref="D10:G10"/>
    <mergeCell ref="I10:K10"/>
    <mergeCell ref="L10:M10"/>
    <mergeCell ref="B11:C11"/>
    <mergeCell ref="D11:G11"/>
    <mergeCell ref="I11:K11"/>
    <mergeCell ref="L11:M11"/>
    <mergeCell ref="B13:D13"/>
    <mergeCell ref="B14:D14"/>
    <mergeCell ref="B17:F17"/>
    <mergeCell ref="B18:F18"/>
    <mergeCell ref="F20:H20"/>
    <mergeCell ref="B20:E20"/>
    <mergeCell ref="F21:H21"/>
    <mergeCell ref="B23:K23"/>
    <mergeCell ref="B24:B25"/>
    <mergeCell ref="B26:D26"/>
    <mergeCell ref="I26:L26"/>
    <mergeCell ref="B21:E21"/>
    <mergeCell ref="A153:N153"/>
    <mergeCell ref="A156:C156"/>
    <mergeCell ref="A157:C157"/>
    <mergeCell ref="A158:C158"/>
    <mergeCell ref="I27:M29"/>
    <mergeCell ref="B146:L146"/>
    <mergeCell ref="B150:C150"/>
    <mergeCell ref="D150:N150"/>
    <mergeCell ref="B29:E29"/>
    <mergeCell ref="B28:E28"/>
  </mergeCells>
  <conditionalFormatting sqref="T21">
    <cfRule type="cellIs" dxfId="3" priority="2" operator="equal">
      <formula>"измените ТМ кромки"</formula>
    </cfRule>
  </conditionalFormatting>
  <conditionalFormatting sqref="B21">
    <cfRule type="cellIs" dxfId="2" priority="3" operator="notEqual">
      <formula>$T$21</formula>
    </cfRule>
  </conditionalFormatting>
  <conditionalFormatting sqref="I18:J18">
    <cfRule type="cellIs" dxfId="1" priority="4" operator="greaterThan">
      <formula>4000</formula>
    </cfRule>
  </conditionalFormatting>
  <conditionalFormatting sqref="K33:M144">
    <cfRule type="cellIs" dxfId="0" priority="5" operator="equal">
      <formula>0</formula>
    </cfRule>
  </conditionalFormatting>
  <dataValidations count="1">
    <dataValidation type="whole" operator="greaterThanOrEqual" allowBlank="1" showInputMessage="1" showErrorMessage="1" sqref="E84:E144 D33:D144">
      <formula1>0</formula1>
      <formula2>0</formula2>
    </dataValidation>
  </dataValidations>
  <hyperlinks>
    <hyperlink ref="A153" r:id="rId1"/>
  </hyperlinks>
  <printOptions horizontalCentered="1"/>
  <pageMargins left="0.196527777777778" right="0.27569444444444402" top="0.23611111111111099" bottom="0.15763888888888899" header="0.511811023622047" footer="0.511811023622047"/>
  <pageSetup paperSize="9" orientation="portrait" horizontalDpi="300" verticalDpi="300" r:id="rId2"/>
  <colBreaks count="1" manualBreakCount="1">
    <brk id="14" max="1048575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Справочник!$D$3:$G$3</xm:f>
          </x14:formula1>
          <x14:formula2>
            <xm:f>0</xm:f>
          </x14:formula2>
          <xm:sqref>B14:D14</xm:sqref>
        </x14:dataValidation>
        <x14:dataValidation type="list" operator="equal" allowBlank="1" showInputMessage="1" showErrorMessage="1">
          <x14:formula1>
            <xm:f>'для впр'!$A$1:$A$2</xm:f>
          </x14:formula1>
          <x14:formula2>
            <xm:f>0</xm:f>
          </x14:formula2>
          <xm:sqref>B21</xm:sqref>
        </x14:dataValidation>
        <x14:dataValidation type="list" operator="equal" allowBlank="1" showInputMessage="1" showErrorMessage="1">
          <x14:formula1>
            <xm:f>Упаковка!$B$6:$B$7</xm:f>
          </x14:formula1>
          <x14:formula2>
            <xm:f>0</xm:f>
          </x14:formula2>
          <xm:sqref>B29:B30 C30:E30</xm:sqref>
        </x14:dataValidation>
        <x14:dataValidation type="list" allowBlank="1" showInputMessage="1" showErrorMessage="1">
          <x14:formula1>
            <xm:f>Справочник!$D$21:$H$21</xm:f>
          </x14:formula1>
          <x14:formula2>
            <xm:f>0</xm:f>
          </x14:formula2>
          <xm:sqref>H33:H144</xm:sqref>
        </x14:dataValidation>
        <x14:dataValidation type="list" allowBlank="1" showInputMessage="1" showErrorMessage="1">
          <x14:formula1>
            <xm:f>Справочник!$B$12:$B$18</xm:f>
          </x14:formula1>
          <x14:formula2>
            <xm:f>0</xm:f>
          </x14:formula2>
          <xm:sqref>G33:G144</xm:sqref>
        </x14:dataValidation>
        <x14:dataValidation type="list" allowBlank="1" showInputMessage="1" showErrorMessage="1">
          <x14:formula1>
            <xm:f>Справочник!$D$9:$S$9</xm:f>
          </x14:formula1>
          <x14:formula2>
            <xm:f>0</xm:f>
          </x14:formula2>
          <xm:sqref>F83:F144</xm:sqref>
        </x14:dataValidation>
        <x14:dataValidation type="list" allowBlank="1" showInputMessage="1" showErrorMessage="1">
          <x14:formula1>
            <xm:f>Справочник!$D$24:$H$24</xm:f>
          </x14:formula1>
          <x14:formula2>
            <xm:f>0</xm:f>
          </x14:formula2>
          <xm:sqref>J33:J144</xm:sqref>
        </x14:dataValidation>
        <x14:dataValidation type="list" operator="greaterThanOrEqual" allowBlank="1" showInputMessage="1" showErrorMessage="1">
          <x14:formula1>
            <xm:f>Справочник!$B$29:$B$30</xm:f>
          </x14:formula1>
          <xm:sqref>E33:E83</xm:sqref>
        </x14:dataValidation>
        <x14:dataValidation type="list" allowBlank="1" showInputMessage="1" showErrorMessage="1">
          <x14:formula1>
            <xm:f>Справочник!$D$9:$S$9</xm:f>
          </x14:formula1>
          <xm:sqref>F33:F82</xm:sqref>
        </x14:dataValidation>
        <x14:dataValidation type="list" operator="equal" allowBlank="1" showInputMessage="1" showErrorMessage="1">
          <x14:formula1>
            <xm:f>IF(B14=Направления!$B$4,Декори!$A$66:$A$108,(IF(B14=Направления!$B$5,Декори!$A$109:$A$124,(IF(B14=Направления!$B$6,Декори!$A$126:$A$143,(IF(B14=Направления!$B$7,Декори!$A$146:$A$154)))))))</xm:f>
          </x14:formula1>
          <x14:formula2>
            <xm:f>0</xm:f>
          </x14:formula2>
          <xm:sqref>B18:D18</xm:sqref>
        </x14:dataValidation>
        <x14:dataValidation type="list" operator="equal" allowBlank="1" showInputMessage="1" showErrorMessage="1">
          <x14:formula1>
            <xm:f>IF(E14=Направления!$B$4,Декори!$A$66:$A$108,(IF(E14=Направления!$B$5,Декори!$A$109:$A$124,(IF(E14=Направления!$B$6,Декори!$A$126:$A$143,(IF(E14=Направления!$B$7,Декори!$A$146:$A$154)))))))</xm:f>
          </x14:formula1>
          <x14:formula2>
            <xm:f>0</xm:f>
          </x14:formula2>
          <xm:sqref>F18</xm:sqref>
        </x14:dataValidation>
        <x14:dataValidation type="list" operator="equal" allowBlank="1" showInputMessage="1" showErrorMessage="1">
          <x14:formula1>
            <xm:f>IF(#REF!=Направления!$B$4,Декори!$A$66:$A$108,(IF(#REF!=Направления!$B$5,Декори!$A$109:$A$124,(IF(#REF!=Направления!$B$6,Декори!$A$126:$A$143,(IF(#REF!=Направления!$B$7,Декори!$A$146:$A$154)))))))</xm:f>
          </x14:formula1>
          <x14:formula2>
            <xm:f>0</xm:f>
          </x14:formula2>
          <xm:sqref>E18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2"/>
  <sheetViews>
    <sheetView topLeftCell="J1" zoomScaleNormal="100" workbookViewId="0">
      <selection activeCell="I1" activeCellId="1" sqref="B33:D36 I1"/>
    </sheetView>
  </sheetViews>
  <sheetFormatPr defaultColWidth="9.140625" defaultRowHeight="12.75" x14ac:dyDescent="0.2"/>
  <cols>
    <col min="1" max="1" width="4" style="427" hidden="1" customWidth="1"/>
    <col min="2" max="2" width="23.85546875" style="427" hidden="1" customWidth="1"/>
    <col min="3" max="3" width="12.5703125" style="427" hidden="1" customWidth="1"/>
    <col min="4" max="4" width="11" style="427" hidden="1" customWidth="1"/>
    <col min="5" max="5" width="23.140625" style="427" hidden="1" customWidth="1"/>
    <col min="6" max="6" width="9.85546875" style="427" hidden="1" customWidth="1"/>
    <col min="7" max="7" width="24.85546875" style="427" hidden="1" customWidth="1"/>
    <col min="8" max="8" width="17" style="427" hidden="1" customWidth="1"/>
    <col min="9" max="9" width="21.5703125" style="427" hidden="1" customWidth="1"/>
    <col min="10" max="10" width="32.140625" style="427" customWidth="1"/>
    <col min="11" max="1024" width="9.140625" style="427"/>
  </cols>
  <sheetData>
    <row r="2" spans="1:9" ht="63" customHeight="1" x14ac:dyDescent="0.2">
      <c r="B2" s="221" t="s">
        <v>845</v>
      </c>
      <c r="C2" s="438" t="s">
        <v>846</v>
      </c>
      <c r="D2" s="439" t="s">
        <v>847</v>
      </c>
      <c r="E2" s="440" t="s">
        <v>848</v>
      </c>
      <c r="F2" s="221" t="s">
        <v>849</v>
      </c>
      <c r="G2" s="441" t="s">
        <v>850</v>
      </c>
      <c r="H2" s="115"/>
      <c r="I2" s="115"/>
    </row>
    <row r="3" spans="1:9" ht="13.5" x14ac:dyDescent="0.2">
      <c r="A3" s="427">
        <v>1</v>
      </c>
      <c r="B3" s="115" t="str">
        <f>Ввід!G33</f>
        <v>Без ручки-профілю</v>
      </c>
      <c r="C3" s="115">
        <f t="shared" ref="C3:C34" si="0">I3</f>
        <v>0</v>
      </c>
      <c r="D3" s="115" t="e">
        <f>VLOOKUP(H3,'Варианты ручек'!A:C,3,FALSE())</f>
        <v>#N/A</v>
      </c>
      <c r="E3" s="115">
        <f>Ввід!H33</f>
        <v>0</v>
      </c>
      <c r="F3" s="115">
        <f>IF(E3=1,Ввід!C33*Ввід!D33*0.001,(IF(E3=2,Ввід!B33*Ввід!D33*0.001,(IF(E3=3,Ввід!C33*Ввід!D33*0.001,(IF(E3=4,Ввід!B33*Ввід!D33*0.001,'для подсчета ручки'!J3)))))))</f>
        <v>0</v>
      </c>
      <c r="G3" s="442" t="e">
        <f t="shared" ref="G3:G34" si="1">IF(D3=0,0,F3*D3)</f>
        <v>#N/A</v>
      </c>
      <c r="H3" s="115" t="str">
        <f>IFERROR(VLOOKUP(B3,'Варианты ручек'!$A$2:$D$9,1,0)," ")</f>
        <v xml:space="preserve"> </v>
      </c>
      <c r="I3" s="115"/>
    </row>
    <row r="4" spans="1:9" ht="13.5" x14ac:dyDescent="0.2">
      <c r="A4" s="427">
        <v>2</v>
      </c>
      <c r="B4" s="115" t="str">
        <f>Ввід!G34</f>
        <v>Без ручки-профілю</v>
      </c>
      <c r="C4" s="115">
        <f t="shared" si="0"/>
        <v>0</v>
      </c>
      <c r="D4" s="115" t="e">
        <f>VLOOKUP(H4,'Варианты ручек'!A:C,3,FALSE())</f>
        <v>#N/A</v>
      </c>
      <c r="E4" s="115">
        <f>Ввід!H34</f>
        <v>0</v>
      </c>
      <c r="F4" s="115">
        <f>IF(E4=1,Ввід!C34*Ввід!D34*0.001,(IF(E4=2,Ввід!B34*Ввід!D34*0.001,(IF(E4=3,Ввід!C34*Ввід!D34*0.001,(IF(E4=4,Ввід!B34*Ввід!D34*0.001,'для подсчета ручки'!J4)))))))</f>
        <v>0</v>
      </c>
      <c r="G4" s="442" t="e">
        <f t="shared" si="1"/>
        <v>#N/A</v>
      </c>
      <c r="H4" s="115" t="str">
        <f>IFERROR(VLOOKUP(B4,'Варианты ручек'!$A$2:$D$7,1,0)," ")</f>
        <v xml:space="preserve"> </v>
      </c>
      <c r="I4" s="115"/>
    </row>
    <row r="5" spans="1:9" ht="13.5" x14ac:dyDescent="0.2">
      <c r="A5" s="427">
        <v>3</v>
      </c>
      <c r="B5" s="115" t="str">
        <f>Ввід!G35</f>
        <v>Без ручки-профілю</v>
      </c>
      <c r="C5" s="115">
        <f t="shared" si="0"/>
        <v>0</v>
      </c>
      <c r="D5" s="115" t="e">
        <f>VLOOKUP(H5,'Варианты ручек'!A:C,3,FALSE())</f>
        <v>#N/A</v>
      </c>
      <c r="E5" s="115">
        <f>Ввід!H35</f>
        <v>0</v>
      </c>
      <c r="F5" s="115">
        <f>IF(E5=1,Ввід!C35*Ввід!D35*0.001,(IF(E5=2,Ввід!B35*Ввід!D35*0.001,(IF(E5=3,Ввід!C35*Ввід!D35*0.001,(IF(E5=4,Ввід!B35*Ввід!D35*0.001,'для подсчета ручки'!J5)))))))</f>
        <v>0</v>
      </c>
      <c r="G5" s="442" t="e">
        <f t="shared" si="1"/>
        <v>#N/A</v>
      </c>
      <c r="H5" s="115" t="str">
        <f>IFERROR(VLOOKUP(B5,'Варианты ручек'!$A$2:$D$7,1,0)," ")</f>
        <v xml:space="preserve"> </v>
      </c>
      <c r="I5" s="115"/>
    </row>
    <row r="6" spans="1:9" ht="13.5" x14ac:dyDescent="0.2">
      <c r="A6" s="427">
        <v>4</v>
      </c>
      <c r="B6" s="115" t="str">
        <f>Ввід!G36</f>
        <v>Без ручки-профілю</v>
      </c>
      <c r="C6" s="115">
        <f t="shared" si="0"/>
        <v>0</v>
      </c>
      <c r="D6" s="115" t="e">
        <f>VLOOKUP(H6,'Варианты ручек'!A:C,3,FALSE())</f>
        <v>#N/A</v>
      </c>
      <c r="E6" s="115">
        <f>Ввід!H36</f>
        <v>0</v>
      </c>
      <c r="F6" s="115">
        <f>IF(E6=1,Ввід!C36*Ввід!D36*0.001,(IF(E6=2,Ввід!B36*Ввід!D36*0.001,(IF(E6=3,Ввід!C36*Ввід!D36*0.001,(IF(E6=4,Ввід!B36*Ввід!D36*0.001,'для подсчета ручки'!J6)))))))</f>
        <v>0</v>
      </c>
      <c r="G6" s="442" t="e">
        <f t="shared" si="1"/>
        <v>#N/A</v>
      </c>
      <c r="H6" s="115" t="str">
        <f>IFERROR(VLOOKUP(B6,'Варианты ручек'!$A$2:$D$7,1,0)," ")</f>
        <v xml:space="preserve"> </v>
      </c>
      <c r="I6" s="115"/>
    </row>
    <row r="7" spans="1:9" ht="13.5" x14ac:dyDescent="0.2">
      <c r="A7" s="427">
        <v>5</v>
      </c>
      <c r="B7" s="115" t="str">
        <f>Ввід!G37</f>
        <v>Без ручки-профілю</v>
      </c>
      <c r="C7" s="115">
        <f t="shared" si="0"/>
        <v>0</v>
      </c>
      <c r="D7" s="115" t="e">
        <f>VLOOKUP(H7,'Варианты ручек'!A:C,3,FALSE())</f>
        <v>#N/A</v>
      </c>
      <c r="E7" s="115">
        <f>Ввід!H37</f>
        <v>0</v>
      </c>
      <c r="F7" s="115">
        <f>IF(E7=1,Ввід!C37*Ввід!D37*0.001,(IF(E7=2,Ввід!B37*Ввід!D37*0.001,(IF(E7=3,Ввід!C37*Ввід!D37*0.001,(IF(E7=4,Ввід!B37*Ввід!D37*0.001,'для подсчета ручки'!J7)))))))</f>
        <v>0</v>
      </c>
      <c r="G7" s="442" t="e">
        <f t="shared" si="1"/>
        <v>#N/A</v>
      </c>
      <c r="H7" s="115" t="str">
        <f>IFERROR(VLOOKUP(B7,'Варианты ручек'!$A$2:$D$7,1,0)," ")</f>
        <v xml:space="preserve"> </v>
      </c>
      <c r="I7" s="115"/>
    </row>
    <row r="8" spans="1:9" ht="13.5" x14ac:dyDescent="0.2">
      <c r="A8" s="427">
        <v>6</v>
      </c>
      <c r="B8" s="115" t="str">
        <f>Ввід!G38</f>
        <v>Без ручки-профілю</v>
      </c>
      <c r="C8" s="115">
        <f t="shared" si="0"/>
        <v>0</v>
      </c>
      <c r="D8" s="115" t="e">
        <f>VLOOKUP(H8,'Варианты ручек'!A:C,3,FALSE())</f>
        <v>#N/A</v>
      </c>
      <c r="E8" s="115">
        <f>Ввід!H38</f>
        <v>0</v>
      </c>
      <c r="F8" s="115">
        <f>IF(E8=1,Ввід!C38*Ввід!D38*0.001,(IF(E8=2,Ввід!B38*Ввід!D38*0.001,(IF(E8=3,Ввід!C38*Ввід!D38*0.001,(IF(E8=4,Ввід!B38*Ввід!D38*0.001,'для подсчета ручки'!J8)))))))</f>
        <v>0</v>
      </c>
      <c r="G8" s="442" t="e">
        <f t="shared" si="1"/>
        <v>#N/A</v>
      </c>
      <c r="H8" s="115" t="str">
        <f>IFERROR(VLOOKUP(B8,'Варианты ручек'!$A$2:$D$7,1,0)," ")</f>
        <v xml:space="preserve"> </v>
      </c>
      <c r="I8" s="115"/>
    </row>
    <row r="9" spans="1:9" ht="13.5" x14ac:dyDescent="0.2">
      <c r="A9" s="427">
        <v>7</v>
      </c>
      <c r="B9" s="115" t="str">
        <f>Ввід!G39</f>
        <v>Без ручки-профілю</v>
      </c>
      <c r="C9" s="115">
        <f t="shared" si="0"/>
        <v>0</v>
      </c>
      <c r="D9" s="115" t="e">
        <f>VLOOKUP(H9,'Варианты ручек'!A:C,3,FALSE())</f>
        <v>#N/A</v>
      </c>
      <c r="E9" s="115">
        <f>Ввід!H39</f>
        <v>0</v>
      </c>
      <c r="F9" s="115">
        <f>IF(E9=1,Ввід!C39*Ввід!D39*0.001,(IF(E9=2,Ввід!B39*Ввід!D39*0.001,(IF(E9=3,Ввід!C39*Ввід!D39*0.001,(IF(E9=4,Ввід!B39*Ввід!D39*0.001,'для подсчета ручки'!J9)))))))</f>
        <v>0</v>
      </c>
      <c r="G9" s="442" t="e">
        <f t="shared" si="1"/>
        <v>#N/A</v>
      </c>
      <c r="H9" s="115" t="str">
        <f>IFERROR(VLOOKUP(B9,'Варианты ручек'!$A$2:$D$7,1,0)," ")</f>
        <v xml:space="preserve"> </v>
      </c>
      <c r="I9" s="115"/>
    </row>
    <row r="10" spans="1:9" ht="13.5" x14ac:dyDescent="0.2">
      <c r="A10" s="427">
        <v>8</v>
      </c>
      <c r="B10" s="115" t="str">
        <f>Ввід!G40</f>
        <v>Без ручки-профілю</v>
      </c>
      <c r="C10" s="115">
        <f t="shared" si="0"/>
        <v>0</v>
      </c>
      <c r="D10" s="115" t="e">
        <f>VLOOKUP(H10,'Варианты ручек'!A:C,3,FALSE())</f>
        <v>#N/A</v>
      </c>
      <c r="E10" s="115">
        <f>Ввід!H40</f>
        <v>0</v>
      </c>
      <c r="F10" s="115">
        <f>IF(E10=1,Ввід!C40*Ввід!D40*0.001,(IF(E10=2,Ввід!B40*Ввід!D40*0.001,(IF(E10=3,Ввід!C40*Ввід!D40*0.001,(IF(E10=4,Ввід!B40*Ввід!D40*0.001,'для подсчета ручки'!J10)))))))</f>
        <v>0</v>
      </c>
      <c r="G10" s="442" t="e">
        <f t="shared" si="1"/>
        <v>#N/A</v>
      </c>
      <c r="H10" s="115" t="str">
        <f>IFERROR(VLOOKUP(B10,'Варианты ручек'!$A$2:$D$7,1,0)," ")</f>
        <v xml:space="preserve"> </v>
      </c>
      <c r="I10" s="115"/>
    </row>
    <row r="11" spans="1:9" ht="13.5" x14ac:dyDescent="0.2">
      <c r="A11" s="427">
        <v>9</v>
      </c>
      <c r="B11" s="115" t="str">
        <f>Ввід!G41</f>
        <v>Без ручки-профілю</v>
      </c>
      <c r="C11" s="115">
        <f t="shared" si="0"/>
        <v>0</v>
      </c>
      <c r="D11" s="115" t="e">
        <f>VLOOKUP(H11,'Варианты ручек'!A:C,3,FALSE())</f>
        <v>#N/A</v>
      </c>
      <c r="E11" s="115">
        <f>Ввід!H41</f>
        <v>0</v>
      </c>
      <c r="F11" s="115">
        <f>IF(E11=1,Ввід!C41*Ввід!D41*0.001,(IF(E11=2,Ввід!B41*Ввід!D41*0.001,(IF(E11=3,Ввід!C41*Ввід!D41*0.001,(IF(E11=4,Ввід!B41*Ввід!D41*0.001,'для подсчета ручки'!J11)))))))</f>
        <v>0</v>
      </c>
      <c r="G11" s="442" t="e">
        <f t="shared" si="1"/>
        <v>#N/A</v>
      </c>
      <c r="H11" s="115" t="str">
        <f>IFERROR(VLOOKUP(B11,'Варианты ручек'!$A$2:$D$7,1,0)," ")</f>
        <v xml:space="preserve"> </v>
      </c>
      <c r="I11" s="115"/>
    </row>
    <row r="12" spans="1:9" ht="13.5" x14ac:dyDescent="0.2">
      <c r="A12" s="427">
        <v>10</v>
      </c>
      <c r="B12" s="115" t="str">
        <f>Ввід!G42</f>
        <v>Без ручки-профілю</v>
      </c>
      <c r="C12" s="115">
        <f t="shared" si="0"/>
        <v>0</v>
      </c>
      <c r="D12" s="115" t="e">
        <f>VLOOKUP(H12,'Варианты ручек'!A:C,3,FALSE())</f>
        <v>#N/A</v>
      </c>
      <c r="E12" s="115">
        <f>Ввід!H42</f>
        <v>0</v>
      </c>
      <c r="F12" s="115">
        <f>IF(E12=1,Ввід!C42*Ввід!D42*0.001,(IF(E12=2,Ввід!B42*Ввід!D42*0.001,(IF(E12=3,Ввід!C42*Ввід!D42*0.001,(IF(E12=4,Ввід!B42*Ввід!D42*0.001,'для подсчета ручки'!J12)))))))</f>
        <v>0</v>
      </c>
      <c r="G12" s="442" t="e">
        <f t="shared" si="1"/>
        <v>#N/A</v>
      </c>
      <c r="H12" s="115" t="str">
        <f>IFERROR(VLOOKUP(B12,'Варианты ручек'!$A$2:$D$7,1,0)," ")</f>
        <v xml:space="preserve"> </v>
      </c>
      <c r="I12" s="115"/>
    </row>
    <row r="13" spans="1:9" ht="13.5" x14ac:dyDescent="0.2">
      <c r="A13" s="427">
        <v>11</v>
      </c>
      <c r="B13" s="115" t="str">
        <f>Ввід!G43</f>
        <v>Без ручки-профілю</v>
      </c>
      <c r="C13" s="115">
        <f t="shared" si="0"/>
        <v>0</v>
      </c>
      <c r="D13" s="115" t="e">
        <f>VLOOKUP(H13,'Варианты ручек'!A:C,3,FALSE())</f>
        <v>#N/A</v>
      </c>
      <c r="E13" s="115">
        <f>Ввід!H43</f>
        <v>0</v>
      </c>
      <c r="F13" s="115">
        <f>IF(E13=1,Ввід!C43*Ввід!D43*0.001,(IF(E13=2,Ввід!B43*Ввід!D43*0.001,(IF(E13=3,Ввід!C43*Ввід!D43*0.001,(IF(E13=4,Ввід!B43*Ввід!D43*0.001,'для подсчета ручки'!J13)))))))</f>
        <v>0</v>
      </c>
      <c r="G13" s="442" t="e">
        <f t="shared" si="1"/>
        <v>#N/A</v>
      </c>
      <c r="H13" s="115" t="str">
        <f>IFERROR(VLOOKUP(B13,'Варианты ручек'!$A$2:$D$7,1,0)," ")</f>
        <v xml:space="preserve"> </v>
      </c>
      <c r="I13" s="115"/>
    </row>
    <row r="14" spans="1:9" ht="13.5" x14ac:dyDescent="0.2">
      <c r="A14" s="427">
        <v>12</v>
      </c>
      <c r="B14" s="115" t="str">
        <f>Ввід!G44</f>
        <v>Без ручки-профілю</v>
      </c>
      <c r="C14" s="115">
        <f t="shared" si="0"/>
        <v>0</v>
      </c>
      <c r="D14" s="115" t="e">
        <f>VLOOKUP(H14,'Варианты ручек'!A:C,3,FALSE())</f>
        <v>#N/A</v>
      </c>
      <c r="E14" s="115">
        <f>Ввід!H44</f>
        <v>0</v>
      </c>
      <c r="F14" s="115">
        <f>IF(E14=1,Ввід!C44*Ввід!D44*0.001,(IF(E14=2,Ввід!B44*Ввід!D44*0.001,(IF(E14=3,Ввід!C44*Ввід!D44*0.001,(IF(E14=4,Ввід!B44*Ввід!D44*0.001,'для подсчета ручки'!J14)))))))</f>
        <v>0</v>
      </c>
      <c r="G14" s="442" t="e">
        <f t="shared" si="1"/>
        <v>#N/A</v>
      </c>
      <c r="H14" s="115" t="str">
        <f>IFERROR(VLOOKUP(B14,'Варианты ручек'!$A$2:$D$7,1,0)," ")</f>
        <v xml:space="preserve"> </v>
      </c>
      <c r="I14" s="115"/>
    </row>
    <row r="15" spans="1:9" ht="13.5" x14ac:dyDescent="0.2">
      <c r="A15" s="427">
        <v>13</v>
      </c>
      <c r="B15" s="115" t="str">
        <f>Ввід!G45</f>
        <v>Без ручки-профілю</v>
      </c>
      <c r="C15" s="115">
        <f t="shared" si="0"/>
        <v>0</v>
      </c>
      <c r="D15" s="115" t="e">
        <f>VLOOKUP(H15,'Варианты ручек'!A:C,3,FALSE())</f>
        <v>#N/A</v>
      </c>
      <c r="E15" s="115">
        <f>Ввід!H45</f>
        <v>0</v>
      </c>
      <c r="F15" s="115">
        <f>IF(E15=1,Ввід!C45*Ввід!D45*0.001,(IF(E15=2,Ввід!B45*Ввід!D45*0.001,(IF(E15=3,Ввід!C45*Ввід!D45*0.001,(IF(E15=4,Ввід!B45*Ввід!D45*0.001,'для подсчета ручки'!J15)))))))</f>
        <v>0</v>
      </c>
      <c r="G15" s="442" t="e">
        <f t="shared" si="1"/>
        <v>#N/A</v>
      </c>
      <c r="H15" s="115" t="str">
        <f>IFERROR(VLOOKUP(B15,'Варианты ручек'!$A$2:$D$7,1,0)," ")</f>
        <v xml:space="preserve"> </v>
      </c>
      <c r="I15" s="115"/>
    </row>
    <row r="16" spans="1:9" ht="13.5" x14ac:dyDescent="0.2">
      <c r="A16" s="427">
        <v>14</v>
      </c>
      <c r="B16" s="115" t="str">
        <f>Ввід!G46</f>
        <v>Без ручки-профілю</v>
      </c>
      <c r="C16" s="115">
        <f t="shared" si="0"/>
        <v>0</v>
      </c>
      <c r="D16" s="115" t="e">
        <f>VLOOKUP(H16,'Варианты ручек'!A:C,3,FALSE())</f>
        <v>#N/A</v>
      </c>
      <c r="E16" s="115">
        <f>Ввід!H46</f>
        <v>0</v>
      </c>
      <c r="F16" s="115">
        <f>IF(E16=1,Ввід!C46*Ввід!D46*0.001,(IF(E16=2,Ввід!B46*Ввід!D46*0.001,(IF(E16=3,Ввід!C46*Ввід!D46*0.001,(IF(E16=4,Ввід!B46*Ввід!D46*0.001,'для подсчета ручки'!J16)))))))</f>
        <v>0</v>
      </c>
      <c r="G16" s="442" t="e">
        <f t="shared" si="1"/>
        <v>#N/A</v>
      </c>
      <c r="H16" s="115" t="str">
        <f>IFERROR(VLOOKUP(B16,'Варианты ручек'!$A$2:$D$7,1,0)," ")</f>
        <v xml:space="preserve"> </v>
      </c>
      <c r="I16" s="115"/>
    </row>
    <row r="17" spans="1:9" ht="13.5" x14ac:dyDescent="0.2">
      <c r="A17" s="427">
        <v>15</v>
      </c>
      <c r="B17" s="115" t="str">
        <f>Ввід!G47</f>
        <v>Без ручки-профілю</v>
      </c>
      <c r="C17" s="115">
        <f t="shared" si="0"/>
        <v>0</v>
      </c>
      <c r="D17" s="115" t="e">
        <f>VLOOKUP(H17,'Варианты ручек'!A:C,3,FALSE())</f>
        <v>#N/A</v>
      </c>
      <c r="E17" s="115">
        <f>Ввід!H47</f>
        <v>0</v>
      </c>
      <c r="F17" s="115">
        <f>IF(E17=1,Ввід!C47*Ввід!D47*0.001,(IF(E17=2,Ввід!B47*Ввід!D47*0.001,(IF(E17=3,Ввід!C47*Ввід!D47*0.001,(IF(E17=4,Ввід!B47*Ввід!D47*0.001,'для подсчета ручки'!J17)))))))</f>
        <v>0</v>
      </c>
      <c r="G17" s="442" t="e">
        <f t="shared" si="1"/>
        <v>#N/A</v>
      </c>
      <c r="H17" s="115" t="str">
        <f>IFERROR(VLOOKUP(B17,'Варианты ручек'!$A$2:$D$7,1,0)," ")</f>
        <v xml:space="preserve"> </v>
      </c>
      <c r="I17" s="115"/>
    </row>
    <row r="18" spans="1:9" ht="13.5" x14ac:dyDescent="0.2">
      <c r="A18" s="427">
        <v>16</v>
      </c>
      <c r="B18" s="115" t="str">
        <f>Ввід!G48</f>
        <v>Без ручки-профілю</v>
      </c>
      <c r="C18" s="115">
        <f t="shared" si="0"/>
        <v>0</v>
      </c>
      <c r="D18" s="115" t="e">
        <f>VLOOKUP(H18,'Варианты ручек'!A:C,3,FALSE())</f>
        <v>#N/A</v>
      </c>
      <c r="E18" s="115">
        <f>Ввід!H48</f>
        <v>0</v>
      </c>
      <c r="F18" s="115">
        <f>IF(E18=1,Ввід!C48*Ввід!D48*0.001,(IF(E18=2,Ввід!B48*Ввід!D48*0.001,(IF(E18=3,Ввід!C48*Ввід!D48*0.001,(IF(E18=4,Ввід!B48*Ввід!D48*0.001,'для подсчета ручки'!J18)))))))</f>
        <v>0</v>
      </c>
      <c r="G18" s="442" t="e">
        <f t="shared" si="1"/>
        <v>#N/A</v>
      </c>
      <c r="H18" s="115" t="str">
        <f>IFERROR(VLOOKUP(B18,'Варианты ручек'!$A$2:$D$7,1,0)," ")</f>
        <v xml:space="preserve"> </v>
      </c>
      <c r="I18" s="115"/>
    </row>
    <row r="19" spans="1:9" ht="13.5" x14ac:dyDescent="0.2">
      <c r="A19" s="427">
        <v>17</v>
      </c>
      <c r="B19" s="115" t="str">
        <f>Ввід!G49</f>
        <v>Без ручки-профілю</v>
      </c>
      <c r="C19" s="115">
        <f t="shared" si="0"/>
        <v>0</v>
      </c>
      <c r="D19" s="115" t="e">
        <f>VLOOKUP(H19,'Варианты ручек'!A:C,3,FALSE())</f>
        <v>#N/A</v>
      </c>
      <c r="E19" s="115">
        <f>Ввід!H49</f>
        <v>0</v>
      </c>
      <c r="F19" s="115">
        <f>IF(E19=1,Ввід!C49*Ввід!D49*0.001,(IF(E19=2,Ввід!B49*Ввід!D49*0.001,(IF(E19=3,Ввід!C49*Ввід!D49*0.001,(IF(E19=4,Ввід!B49*Ввід!D49*0.001,'для подсчета ручки'!J19)))))))</f>
        <v>0</v>
      </c>
      <c r="G19" s="442" t="e">
        <f t="shared" si="1"/>
        <v>#N/A</v>
      </c>
      <c r="H19" s="115" t="str">
        <f>IFERROR(VLOOKUP(B19,'Варианты ручек'!$A$2:$D$7,1,0)," ")</f>
        <v xml:space="preserve"> </v>
      </c>
      <c r="I19" s="115"/>
    </row>
    <row r="20" spans="1:9" ht="13.5" x14ac:dyDescent="0.2">
      <c r="A20" s="427">
        <v>18</v>
      </c>
      <c r="B20" s="115" t="str">
        <f>Ввід!G50</f>
        <v>Без ручки-профілю</v>
      </c>
      <c r="C20" s="115">
        <f t="shared" si="0"/>
        <v>0</v>
      </c>
      <c r="D20" s="115" t="e">
        <f>VLOOKUP(H20,'Варианты ручек'!A:C,3,FALSE())</f>
        <v>#N/A</v>
      </c>
      <c r="E20" s="115">
        <f>Ввід!H50</f>
        <v>0</v>
      </c>
      <c r="F20" s="115">
        <f>IF(E20=1,Ввід!C50*Ввід!D50*0.001,(IF(E20=2,Ввід!B50*Ввід!D50*0.001,(IF(E20=3,Ввід!C50*Ввід!D50*0.001,(IF(E20=4,Ввід!B50*Ввід!D50*0.001,'для подсчета ручки'!J20)))))))</f>
        <v>0</v>
      </c>
      <c r="G20" s="442" t="e">
        <f t="shared" si="1"/>
        <v>#N/A</v>
      </c>
      <c r="H20" s="115" t="str">
        <f>IFERROR(VLOOKUP(B20,'Варианты ручек'!$A$2:$D$7,1,0)," ")</f>
        <v xml:space="preserve"> </v>
      </c>
      <c r="I20" s="115"/>
    </row>
    <row r="21" spans="1:9" ht="13.5" x14ac:dyDescent="0.2">
      <c r="A21" s="427">
        <v>19</v>
      </c>
      <c r="B21" s="115" t="str">
        <f>Ввід!G51</f>
        <v>Без ручки-профілю</v>
      </c>
      <c r="C21" s="115">
        <f t="shared" si="0"/>
        <v>0</v>
      </c>
      <c r="D21" s="115" t="e">
        <f>VLOOKUP(H21,'Варианты ручек'!A:C,3,FALSE())</f>
        <v>#N/A</v>
      </c>
      <c r="E21" s="115">
        <f>Ввід!H51</f>
        <v>0</v>
      </c>
      <c r="F21" s="115">
        <f>IF(E21=1,Ввід!C51*Ввід!D51*0.001,(IF(E21=2,Ввід!B51*Ввід!D51*0.001,(IF(E21=3,Ввід!C51*Ввід!D51*0.001,(IF(E21=4,Ввід!B51*Ввід!D51*0.001,'для подсчета ручки'!J21)))))))</f>
        <v>0</v>
      </c>
      <c r="G21" s="442" t="e">
        <f t="shared" si="1"/>
        <v>#N/A</v>
      </c>
      <c r="H21" s="115" t="str">
        <f>IFERROR(VLOOKUP(B21,'Варианты ручек'!$A$2:$D$7,1,0)," ")</f>
        <v xml:space="preserve"> </v>
      </c>
      <c r="I21" s="115"/>
    </row>
    <row r="22" spans="1:9" ht="13.5" x14ac:dyDescent="0.2">
      <c r="A22" s="427">
        <v>20</v>
      </c>
      <c r="B22" s="115" t="str">
        <f>Ввід!G52</f>
        <v>Без ручки-профілю</v>
      </c>
      <c r="C22" s="115">
        <f t="shared" si="0"/>
        <v>0</v>
      </c>
      <c r="D22" s="115" t="e">
        <f>VLOOKUP(H22,'Варианты ручек'!A:C,3,FALSE())</f>
        <v>#N/A</v>
      </c>
      <c r="E22" s="115">
        <f>Ввід!H52</f>
        <v>0</v>
      </c>
      <c r="F22" s="115">
        <f>IF(E22=1,Ввід!C52*Ввід!D52*0.001,(IF(E22=2,Ввід!B52*Ввід!D52*0.001,(IF(E22=3,Ввід!C52*Ввід!D52*0.001,(IF(E22=4,Ввід!B52*Ввід!D52*0.001,'для подсчета ручки'!J22)))))))</f>
        <v>0</v>
      </c>
      <c r="G22" s="442" t="e">
        <f t="shared" si="1"/>
        <v>#N/A</v>
      </c>
      <c r="H22" s="115" t="str">
        <f>IFERROR(VLOOKUP(B22,'Варианты ручек'!$A$2:$D$7,1,0)," ")</f>
        <v xml:space="preserve"> </v>
      </c>
      <c r="I22" s="115"/>
    </row>
    <row r="23" spans="1:9" ht="13.5" x14ac:dyDescent="0.2">
      <c r="A23" s="427">
        <v>21</v>
      </c>
      <c r="B23" s="115" t="str">
        <f>Ввід!G53</f>
        <v>Без ручки-профілю</v>
      </c>
      <c r="C23" s="115">
        <f t="shared" si="0"/>
        <v>0</v>
      </c>
      <c r="D23" s="115" t="e">
        <f>VLOOKUP(H23,'Варианты ручек'!A:C,3,FALSE())</f>
        <v>#N/A</v>
      </c>
      <c r="E23" s="115">
        <f>Ввід!H53</f>
        <v>0</v>
      </c>
      <c r="F23" s="115">
        <f>IF(E23=1,Ввід!C53*Ввід!D53*0.001,(IF(E23=2,Ввід!B53*Ввід!D53*0.001,(IF(E23=3,Ввід!C53*Ввід!D53*0.001,(IF(E23=4,Ввід!B53*Ввід!D53*0.001,'для подсчета ручки'!J23)))))))</f>
        <v>0</v>
      </c>
      <c r="G23" s="442" t="e">
        <f t="shared" si="1"/>
        <v>#N/A</v>
      </c>
      <c r="H23" s="115" t="str">
        <f>IFERROR(VLOOKUP(B23,'Варианты ручек'!$A$2:$D$7,1,0)," ")</f>
        <v xml:space="preserve"> </v>
      </c>
      <c r="I23" s="115"/>
    </row>
    <row r="24" spans="1:9" ht="13.5" x14ac:dyDescent="0.2">
      <c r="A24" s="427">
        <v>22</v>
      </c>
      <c r="B24" s="115" t="str">
        <f>Ввід!G54</f>
        <v>Без ручки-профілю</v>
      </c>
      <c r="C24" s="115">
        <f t="shared" si="0"/>
        <v>0</v>
      </c>
      <c r="D24" s="115" t="e">
        <f>VLOOKUP(H24,'Варианты ручек'!A:C,3,FALSE())</f>
        <v>#N/A</v>
      </c>
      <c r="E24" s="115">
        <f>Ввід!H54</f>
        <v>0</v>
      </c>
      <c r="F24" s="115">
        <f>IF(E24=1,Ввід!C54*Ввід!D54*0.001,(IF(E24=2,Ввід!B54*Ввід!D54*0.001,(IF(E24=3,Ввід!C54*Ввід!D54*0.001,(IF(E24=4,Ввід!B54*Ввід!D54*0.001,'для подсчета ручки'!J24)))))))</f>
        <v>0</v>
      </c>
      <c r="G24" s="442" t="e">
        <f t="shared" si="1"/>
        <v>#N/A</v>
      </c>
      <c r="H24" s="115" t="str">
        <f>IFERROR(VLOOKUP(B24,'Варианты ручек'!$A$2:$D$7,1,0)," ")</f>
        <v xml:space="preserve"> </v>
      </c>
      <c r="I24" s="115"/>
    </row>
    <row r="25" spans="1:9" ht="13.5" x14ac:dyDescent="0.2">
      <c r="A25" s="427">
        <v>23</v>
      </c>
      <c r="B25" s="115" t="str">
        <f>Ввід!G55</f>
        <v>Без ручки-профілю</v>
      </c>
      <c r="C25" s="115">
        <f t="shared" si="0"/>
        <v>0</v>
      </c>
      <c r="D25" s="115" t="e">
        <f>VLOOKUP(H25,'Варианты ручек'!A:C,3,FALSE())</f>
        <v>#N/A</v>
      </c>
      <c r="E25" s="115">
        <f>Ввід!H55</f>
        <v>0</v>
      </c>
      <c r="F25" s="115">
        <f>IF(E25=1,Ввід!C55*Ввід!D55*0.001,(IF(E25=2,Ввід!B55*Ввід!D55*0.001,(IF(E25=3,Ввід!C55*Ввід!D55*0.001,(IF(E25=4,Ввід!B55*Ввід!D55*0.001,'для подсчета ручки'!J25)))))))</f>
        <v>0</v>
      </c>
      <c r="G25" s="442" t="e">
        <f t="shared" si="1"/>
        <v>#N/A</v>
      </c>
      <c r="H25" s="115" t="str">
        <f>IFERROR(VLOOKUP(B25,'Варианты ручек'!$A$2:$D$7,1,0)," ")</f>
        <v xml:space="preserve"> </v>
      </c>
      <c r="I25" s="115"/>
    </row>
    <row r="26" spans="1:9" ht="13.5" x14ac:dyDescent="0.2">
      <c r="A26" s="427">
        <v>24</v>
      </c>
      <c r="B26" s="115" t="str">
        <f>Ввід!G56</f>
        <v>Без ручки-профілю</v>
      </c>
      <c r="C26" s="115">
        <f t="shared" si="0"/>
        <v>0</v>
      </c>
      <c r="D26" s="115" t="e">
        <f>VLOOKUP(H26,'Варианты ручек'!A:C,3,FALSE())</f>
        <v>#N/A</v>
      </c>
      <c r="E26" s="115">
        <f>Ввід!H56</f>
        <v>0</v>
      </c>
      <c r="F26" s="115">
        <f>IF(E26=1,Ввід!C56*Ввід!D56*0.001,(IF(E26=2,Ввід!B56*Ввід!D56*0.001,(IF(E26=3,Ввід!C56*Ввід!D56*0.001,(IF(E26=4,Ввід!B56*Ввід!D56*0.001,'для подсчета ручки'!J26)))))))</f>
        <v>0</v>
      </c>
      <c r="G26" s="442" t="e">
        <f t="shared" si="1"/>
        <v>#N/A</v>
      </c>
      <c r="H26" s="115" t="str">
        <f>IFERROR(VLOOKUP(B26,'Варианты ручек'!$A$2:$D$7,1,0)," ")</f>
        <v xml:space="preserve"> </v>
      </c>
      <c r="I26" s="115"/>
    </row>
    <row r="27" spans="1:9" ht="13.5" x14ac:dyDescent="0.2">
      <c r="A27" s="427">
        <v>25</v>
      </c>
      <c r="B27" s="115" t="str">
        <f>Ввід!G57</f>
        <v>Без ручки-профілю</v>
      </c>
      <c r="C27" s="115">
        <f t="shared" si="0"/>
        <v>0</v>
      </c>
      <c r="D27" s="115" t="e">
        <f>VLOOKUP(H27,'Варианты ручек'!A:C,3,FALSE())</f>
        <v>#N/A</v>
      </c>
      <c r="E27" s="115">
        <f>Ввід!H57</f>
        <v>0</v>
      </c>
      <c r="F27" s="115">
        <f>IF(E27=1,Ввід!C57*Ввід!D57*0.001,(IF(E27=2,Ввід!B57*Ввід!D57*0.001,(IF(E27=3,Ввід!C57*Ввід!D57*0.001,(IF(E27=4,Ввід!B57*Ввід!D57*0.001,'для подсчета ручки'!J27)))))))</f>
        <v>0</v>
      </c>
      <c r="G27" s="442" t="e">
        <f t="shared" si="1"/>
        <v>#N/A</v>
      </c>
      <c r="H27" s="115" t="str">
        <f>IFERROR(VLOOKUP(B27,'Варианты ручек'!$A$2:$D$7,1,0)," ")</f>
        <v xml:space="preserve"> </v>
      </c>
      <c r="I27" s="115"/>
    </row>
    <row r="28" spans="1:9" ht="13.5" x14ac:dyDescent="0.2">
      <c r="A28" s="427">
        <v>26</v>
      </c>
      <c r="B28" s="115" t="str">
        <f>Ввід!G58</f>
        <v>Без ручки-профілю</v>
      </c>
      <c r="C28" s="115">
        <f t="shared" si="0"/>
        <v>0</v>
      </c>
      <c r="D28" s="115" t="e">
        <f>VLOOKUP(H28,'Варианты ручек'!A:C,3,FALSE())</f>
        <v>#N/A</v>
      </c>
      <c r="E28" s="115">
        <f>Ввід!H58</f>
        <v>0</v>
      </c>
      <c r="F28" s="115">
        <f>IF(E28=1,Ввід!C58*Ввід!D58*0.001,(IF(E28=2,Ввід!B58*Ввід!D58*0.001,(IF(E28=3,Ввід!C58*Ввід!D58*0.001,(IF(E28=4,Ввід!B58*Ввід!D58*0.001,'для подсчета ручки'!J28)))))))</f>
        <v>0</v>
      </c>
      <c r="G28" s="442" t="e">
        <f t="shared" si="1"/>
        <v>#N/A</v>
      </c>
      <c r="H28" s="115" t="str">
        <f>IFERROR(VLOOKUP(B28,'Варианты ручек'!$A$2:$D$7,1,0)," ")</f>
        <v xml:space="preserve"> </v>
      </c>
      <c r="I28" s="115"/>
    </row>
    <row r="29" spans="1:9" ht="13.5" x14ac:dyDescent="0.2">
      <c r="A29" s="427">
        <v>27</v>
      </c>
      <c r="B29" s="115" t="str">
        <f>Ввід!G59</f>
        <v>Без ручки-профілю</v>
      </c>
      <c r="C29" s="115">
        <f t="shared" si="0"/>
        <v>0</v>
      </c>
      <c r="D29" s="115" t="e">
        <f>VLOOKUP(H29,'Варианты ручек'!A:C,3,FALSE())</f>
        <v>#N/A</v>
      </c>
      <c r="E29" s="115">
        <f>Ввід!H59</f>
        <v>0</v>
      </c>
      <c r="F29" s="115">
        <f>IF(E29=1,Ввід!C59*Ввід!D59*0.001,(IF(E29=2,Ввід!B59*Ввід!D59*0.001,(IF(E29=3,Ввід!C59*Ввід!D59*0.001,(IF(E29=4,Ввід!B59*Ввід!D59*0.001,'для подсчета ручки'!J29)))))))</f>
        <v>0</v>
      </c>
      <c r="G29" s="442" t="e">
        <f t="shared" si="1"/>
        <v>#N/A</v>
      </c>
      <c r="H29" s="115" t="str">
        <f>IFERROR(VLOOKUP(B29,'Варианты ручек'!$A$2:$D$7,1,0)," ")</f>
        <v xml:space="preserve"> </v>
      </c>
      <c r="I29" s="115"/>
    </row>
    <row r="30" spans="1:9" ht="13.5" x14ac:dyDescent="0.2">
      <c r="A30" s="427">
        <v>28</v>
      </c>
      <c r="B30" s="115" t="str">
        <f>Ввід!G60</f>
        <v>Без ручки-профілю</v>
      </c>
      <c r="C30" s="115">
        <f t="shared" si="0"/>
        <v>0</v>
      </c>
      <c r="D30" s="115" t="e">
        <f>VLOOKUP(H30,'Варианты ручек'!A:C,3,FALSE())</f>
        <v>#N/A</v>
      </c>
      <c r="E30" s="115">
        <f>Ввід!H60</f>
        <v>0</v>
      </c>
      <c r="F30" s="115">
        <f>IF(E30=1,Ввід!C60*Ввід!D60*0.001,(IF(E30=2,Ввід!B60*Ввід!D60*0.001,(IF(E30=3,Ввід!C60*Ввід!D60*0.001,(IF(E30=4,Ввід!B60*Ввід!D60*0.001,'для подсчета ручки'!J30)))))))</f>
        <v>0</v>
      </c>
      <c r="G30" s="442" t="e">
        <f t="shared" si="1"/>
        <v>#N/A</v>
      </c>
      <c r="H30" s="115" t="str">
        <f>IFERROR(VLOOKUP(B30,'Варианты ручек'!$A$2:$D$7,1,0)," ")</f>
        <v xml:space="preserve"> </v>
      </c>
      <c r="I30" s="115"/>
    </row>
    <row r="31" spans="1:9" ht="13.5" x14ac:dyDescent="0.2">
      <c r="A31" s="427">
        <v>29</v>
      </c>
      <c r="B31" s="115" t="str">
        <f>Ввід!G61</f>
        <v>Без ручки-профілю</v>
      </c>
      <c r="C31" s="115">
        <f t="shared" si="0"/>
        <v>0</v>
      </c>
      <c r="D31" s="115" t="e">
        <f>VLOOKUP(H31,'Варианты ручек'!A:C,3,FALSE())</f>
        <v>#N/A</v>
      </c>
      <c r="E31" s="115">
        <f>Ввід!H61</f>
        <v>0</v>
      </c>
      <c r="F31" s="115">
        <f>IF(E31=1,Ввід!C61*Ввід!D61*0.001,(IF(E31=2,Ввід!B61*Ввід!D61*0.001,(IF(E31=3,Ввід!C61*Ввід!D61*0.001,(IF(E31=4,Ввід!B61*Ввід!D61*0.001,'для подсчета ручки'!J31)))))))</f>
        <v>0</v>
      </c>
      <c r="G31" s="442" t="e">
        <f t="shared" si="1"/>
        <v>#N/A</v>
      </c>
      <c r="H31" s="115" t="str">
        <f>IFERROR(VLOOKUP(B31,'Варианты ручек'!$A$2:$D$7,1,0)," ")</f>
        <v xml:space="preserve"> </v>
      </c>
      <c r="I31" s="115"/>
    </row>
    <row r="32" spans="1:9" ht="13.5" x14ac:dyDescent="0.2">
      <c r="A32" s="427">
        <v>30</v>
      </c>
      <c r="B32" s="115" t="str">
        <f>Ввід!G62</f>
        <v>Без ручки-профілю</v>
      </c>
      <c r="C32" s="115">
        <f t="shared" si="0"/>
        <v>0</v>
      </c>
      <c r="D32" s="115" t="e">
        <f>VLOOKUP(H32,'Варианты ручек'!A:C,3,FALSE())</f>
        <v>#N/A</v>
      </c>
      <c r="E32" s="115">
        <f>Ввід!H62</f>
        <v>0</v>
      </c>
      <c r="F32" s="115">
        <f>IF(E32=1,Ввід!C62*Ввід!D62*0.001,(IF(E32=2,Ввід!B62*Ввід!D62*0.001,(IF(E32=3,Ввід!C62*Ввід!D62*0.001,(IF(E32=4,Ввід!B62*Ввід!D62*0.001,'для подсчета ручки'!J32)))))))</f>
        <v>0</v>
      </c>
      <c r="G32" s="442" t="e">
        <f t="shared" si="1"/>
        <v>#N/A</v>
      </c>
      <c r="H32" s="115" t="str">
        <f>IFERROR(VLOOKUP(B32,'Варианты ручек'!$A$2:$D$7,1,0)," ")</f>
        <v xml:space="preserve"> </v>
      </c>
      <c r="I32" s="115"/>
    </row>
    <row r="33" spans="1:9" ht="13.5" x14ac:dyDescent="0.2">
      <c r="A33" s="427">
        <v>31</v>
      </c>
      <c r="B33" s="115" t="str">
        <f>Ввід!G63</f>
        <v>Без ручки-профілю</v>
      </c>
      <c r="C33" s="115">
        <f t="shared" si="0"/>
        <v>0</v>
      </c>
      <c r="D33" s="115" t="e">
        <f>VLOOKUP(H33,'Варианты ручек'!A:C,3,FALSE())</f>
        <v>#N/A</v>
      </c>
      <c r="E33" s="115">
        <f>Ввід!H63</f>
        <v>0</v>
      </c>
      <c r="F33" s="115">
        <f>IF(E33=1,Ввід!C63*Ввід!D63*0.001,(IF(E33=2,Ввід!B63*Ввід!D63*0.001,(IF(E33=3,Ввід!C63*Ввід!D63*0.001,(IF(E33=4,Ввід!B63*Ввід!D63*0.001,'для подсчета ручки'!J33)))))))</f>
        <v>0</v>
      </c>
      <c r="G33" s="442" t="e">
        <f t="shared" si="1"/>
        <v>#N/A</v>
      </c>
      <c r="H33" s="115" t="str">
        <f>IFERROR(VLOOKUP(B33,'Варианты ручек'!$A$2:$D$7,1,0)," ")</f>
        <v xml:space="preserve"> </v>
      </c>
      <c r="I33" s="115"/>
    </row>
    <row r="34" spans="1:9" ht="13.5" x14ac:dyDescent="0.2">
      <c r="A34" s="427">
        <v>32</v>
      </c>
      <c r="B34" s="115" t="str">
        <f>Ввід!G64</f>
        <v>Без ручки-профілю</v>
      </c>
      <c r="C34" s="115">
        <f t="shared" si="0"/>
        <v>0</v>
      </c>
      <c r="D34" s="115" t="e">
        <f>VLOOKUP(H34,'Варианты ручек'!A:C,3,FALSE())</f>
        <v>#N/A</v>
      </c>
      <c r="E34" s="115">
        <f>Ввід!H64</f>
        <v>0</v>
      </c>
      <c r="F34" s="115">
        <f>IF(E34=1,Ввід!C64*Ввід!D64*0.001,(IF(E34=2,Ввід!B64*Ввід!D64*0.001,(IF(E34=3,Ввід!C64*Ввід!D64*0.001,(IF(E34=4,Ввід!B64*Ввід!D64*0.001,'для подсчета ручки'!J34)))))))</f>
        <v>0</v>
      </c>
      <c r="G34" s="442" t="e">
        <f t="shared" si="1"/>
        <v>#N/A</v>
      </c>
      <c r="H34" s="115" t="str">
        <f>IFERROR(VLOOKUP(B34,'Варианты ручек'!$A$2:$D$7,1,0)," ")</f>
        <v xml:space="preserve"> </v>
      </c>
      <c r="I34" s="115"/>
    </row>
    <row r="35" spans="1:9" ht="13.5" x14ac:dyDescent="0.2">
      <c r="A35" s="427">
        <v>33</v>
      </c>
      <c r="B35" s="115" t="str">
        <f>Ввід!G65</f>
        <v>Без ручки-профілю</v>
      </c>
      <c r="C35" s="115">
        <f t="shared" ref="C35:C66" si="2">I35</f>
        <v>0</v>
      </c>
      <c r="D35" s="115" t="e">
        <f>VLOOKUP(H35,'Варианты ручек'!A:C,3,FALSE())</f>
        <v>#N/A</v>
      </c>
      <c r="E35" s="115">
        <f>Ввід!H65</f>
        <v>0</v>
      </c>
      <c r="F35" s="115">
        <f>IF(E35=1,Ввід!C65*Ввід!D65*0.001,(IF(E35=2,Ввід!B65*Ввід!D65*0.001,(IF(E35=3,Ввід!C65*Ввід!D65*0.001,(IF(E35=4,Ввід!B65*Ввід!D65*0.001,'для подсчета ручки'!J35)))))))</f>
        <v>0</v>
      </c>
      <c r="G35" s="442" t="e">
        <f t="shared" ref="G35:G66" si="3">IF(D35=0,0,F35*D35)</f>
        <v>#N/A</v>
      </c>
      <c r="H35" s="115" t="str">
        <f>IFERROR(VLOOKUP(B35,'Варианты ручек'!$A$2:$D$7,1,0)," ")</f>
        <v xml:space="preserve"> </v>
      </c>
      <c r="I35" s="115"/>
    </row>
    <row r="36" spans="1:9" ht="13.5" x14ac:dyDescent="0.2">
      <c r="A36" s="427">
        <v>34</v>
      </c>
      <c r="B36" s="115" t="str">
        <f>Ввід!G66</f>
        <v>Без ручки-профілю</v>
      </c>
      <c r="C36" s="115">
        <f t="shared" si="2"/>
        <v>0</v>
      </c>
      <c r="D36" s="115" t="e">
        <f>VLOOKUP(H36,'Варианты ручек'!A:C,3,FALSE())</f>
        <v>#N/A</v>
      </c>
      <c r="E36" s="115">
        <f>Ввід!H66</f>
        <v>0</v>
      </c>
      <c r="F36" s="115">
        <f>IF(E36=1,Ввід!C66*Ввід!D66*0.001,(IF(E36=2,Ввід!B66*Ввід!D66*0.001,(IF(E36=3,Ввід!C66*Ввід!D66*0.001,(IF(E36=4,Ввід!B66*Ввід!D66*0.001,'для подсчета ручки'!J36)))))))</f>
        <v>0</v>
      </c>
      <c r="G36" s="442" t="e">
        <f t="shared" si="3"/>
        <v>#N/A</v>
      </c>
      <c r="H36" s="115" t="str">
        <f>IFERROR(VLOOKUP(B36,'Варианты ручек'!$A$2:$D$7,1,0)," ")</f>
        <v xml:space="preserve"> </v>
      </c>
      <c r="I36" s="115"/>
    </row>
    <row r="37" spans="1:9" ht="13.5" x14ac:dyDescent="0.2">
      <c r="A37" s="427">
        <v>35</v>
      </c>
      <c r="B37" s="115" t="str">
        <f>Ввід!G67</f>
        <v>Без ручки-профілю</v>
      </c>
      <c r="C37" s="115">
        <f t="shared" si="2"/>
        <v>0</v>
      </c>
      <c r="D37" s="115" t="e">
        <f>VLOOKUP(H37,'Варианты ручек'!A:C,3,FALSE())</f>
        <v>#N/A</v>
      </c>
      <c r="E37" s="115">
        <f>Ввід!H67</f>
        <v>0</v>
      </c>
      <c r="F37" s="115">
        <f>IF(E37=1,Ввід!C67*Ввід!D67*0.001,(IF(E37=2,Ввід!B67*Ввід!D67*0.001,(IF(E37=3,Ввід!C67*Ввід!D67*0.001,(IF(E37=4,Ввід!B67*Ввід!D67*0.001,'для подсчета ручки'!J37)))))))</f>
        <v>0</v>
      </c>
      <c r="G37" s="442" t="e">
        <f t="shared" si="3"/>
        <v>#N/A</v>
      </c>
      <c r="H37" s="115" t="str">
        <f>IFERROR(VLOOKUP(B37,'Варианты ручек'!$A$2:$D$7,1,0)," ")</f>
        <v xml:space="preserve"> </v>
      </c>
      <c r="I37" s="115"/>
    </row>
    <row r="38" spans="1:9" ht="13.5" x14ac:dyDescent="0.2">
      <c r="A38" s="427">
        <v>36</v>
      </c>
      <c r="B38" s="115" t="str">
        <f>Ввід!G68</f>
        <v>Без ручки-профілю</v>
      </c>
      <c r="C38" s="115">
        <f t="shared" si="2"/>
        <v>0</v>
      </c>
      <c r="D38" s="115" t="e">
        <f>VLOOKUP(H38,'Варианты ручек'!A:C,3,FALSE())</f>
        <v>#N/A</v>
      </c>
      <c r="E38" s="115">
        <f>Ввід!H68</f>
        <v>0</v>
      </c>
      <c r="F38" s="115">
        <f>IF(E38=1,Ввід!C68*Ввід!D68*0.001,(IF(E38=2,Ввід!B68*Ввід!D68*0.001,(IF(E38=3,Ввід!C68*Ввід!D68*0.001,(IF(E38=4,Ввід!B68*Ввід!D68*0.001,'для подсчета ручки'!J38)))))))</f>
        <v>0</v>
      </c>
      <c r="G38" s="442" t="e">
        <f t="shared" si="3"/>
        <v>#N/A</v>
      </c>
      <c r="H38" s="115" t="str">
        <f>IFERROR(VLOOKUP(B38,'Варианты ручек'!$A$2:$D$7,1,0)," ")</f>
        <v xml:space="preserve"> </v>
      </c>
      <c r="I38" s="115"/>
    </row>
    <row r="39" spans="1:9" ht="13.5" x14ac:dyDescent="0.2">
      <c r="A39" s="427">
        <v>37</v>
      </c>
      <c r="B39" s="115" t="str">
        <f>Ввід!G69</f>
        <v>Без ручки-профілю</v>
      </c>
      <c r="C39" s="115">
        <f t="shared" si="2"/>
        <v>0</v>
      </c>
      <c r="D39" s="115" t="e">
        <f>VLOOKUP(H39,'Варианты ручек'!A:C,3,FALSE())</f>
        <v>#N/A</v>
      </c>
      <c r="E39" s="115">
        <f>Ввід!H69</f>
        <v>0</v>
      </c>
      <c r="F39" s="115">
        <f>IF(E39=1,Ввід!C69*Ввід!D69*0.001,(IF(E39=2,Ввід!B69*Ввід!D69*0.001,(IF(E39=3,Ввід!C69*Ввід!D69*0.001,(IF(E39=4,Ввід!B69*Ввід!D69*0.001,'для подсчета ручки'!J39)))))))</f>
        <v>0</v>
      </c>
      <c r="G39" s="442" t="e">
        <f t="shared" si="3"/>
        <v>#N/A</v>
      </c>
      <c r="H39" s="115" t="str">
        <f>IFERROR(VLOOKUP(B39,'Варианты ручек'!$A$2:$D$7,1,0)," ")</f>
        <v xml:space="preserve"> </v>
      </c>
      <c r="I39" s="115"/>
    </row>
    <row r="40" spans="1:9" ht="13.5" x14ac:dyDescent="0.2">
      <c r="A40" s="427">
        <v>38</v>
      </c>
      <c r="B40" s="115" t="str">
        <f>Ввід!G70</f>
        <v>Без ручки-профілю</v>
      </c>
      <c r="C40" s="115">
        <f t="shared" si="2"/>
        <v>0</v>
      </c>
      <c r="D40" s="115" t="e">
        <f>VLOOKUP(H40,'Варианты ручек'!A:C,3,FALSE())</f>
        <v>#N/A</v>
      </c>
      <c r="E40" s="115">
        <f>Ввід!H70</f>
        <v>0</v>
      </c>
      <c r="F40" s="115">
        <f>IF(E40=1,Ввід!C70*Ввід!D70*0.001,(IF(E40=2,Ввід!B70*Ввід!D70*0.001,(IF(E40=3,Ввід!C70*Ввід!D70*0.001,(IF(E40=4,Ввід!B70*Ввід!D70*0.001,'для подсчета ручки'!J40)))))))</f>
        <v>0</v>
      </c>
      <c r="G40" s="442" t="e">
        <f t="shared" si="3"/>
        <v>#N/A</v>
      </c>
      <c r="H40" s="115" t="str">
        <f>IFERROR(VLOOKUP(B40,'Варианты ручек'!$A$2:$D$7,1,0)," ")</f>
        <v xml:space="preserve"> </v>
      </c>
      <c r="I40" s="115"/>
    </row>
    <row r="41" spans="1:9" ht="13.5" x14ac:dyDescent="0.2">
      <c r="A41" s="427">
        <v>39</v>
      </c>
      <c r="B41" s="115" t="str">
        <f>Ввід!G71</f>
        <v>Без ручки-профілю</v>
      </c>
      <c r="C41" s="115">
        <f t="shared" si="2"/>
        <v>0</v>
      </c>
      <c r="D41" s="115" t="e">
        <f>VLOOKUP(H41,'Варианты ручек'!A:C,3,FALSE())</f>
        <v>#N/A</v>
      </c>
      <c r="E41" s="115">
        <f>Ввід!H71</f>
        <v>0</v>
      </c>
      <c r="F41" s="115">
        <f>IF(E41=1,Ввід!C71*Ввід!D71*0.001,(IF(E41=2,Ввід!B71*Ввід!D71*0.001,(IF(E41=3,Ввід!C71*Ввід!D71*0.001,(IF(E41=4,Ввід!B71*Ввід!D71*0.001,'для подсчета ручки'!J41)))))))</f>
        <v>0</v>
      </c>
      <c r="G41" s="442" t="e">
        <f t="shared" si="3"/>
        <v>#N/A</v>
      </c>
      <c r="H41" s="115" t="str">
        <f>IFERROR(VLOOKUP(B41,'Варианты ручек'!$A$2:$D$7,1,0)," ")</f>
        <v xml:space="preserve"> </v>
      </c>
      <c r="I41" s="115"/>
    </row>
    <row r="42" spans="1:9" ht="13.5" x14ac:dyDescent="0.2">
      <c r="A42" s="427">
        <v>40</v>
      </c>
      <c r="B42" s="115" t="str">
        <f>Ввід!G72</f>
        <v>Без ручки-профілю</v>
      </c>
      <c r="C42" s="115">
        <f t="shared" si="2"/>
        <v>0</v>
      </c>
      <c r="D42" s="115" t="e">
        <f>VLOOKUP(H42,'Варианты ручек'!A:C,3,FALSE())</f>
        <v>#N/A</v>
      </c>
      <c r="E42" s="115">
        <f>Ввід!H72</f>
        <v>0</v>
      </c>
      <c r="F42" s="115">
        <f>IF(E42=1,Ввід!C72*Ввід!D72*0.001,(IF(E42=2,Ввід!B72*Ввід!D72*0.001,(IF(E42=3,Ввід!C72*Ввід!D72*0.001,(IF(E42=4,Ввід!B72*Ввід!D72*0.001,'для подсчета ручки'!J42)))))))</f>
        <v>0</v>
      </c>
      <c r="G42" s="442" t="e">
        <f t="shared" si="3"/>
        <v>#N/A</v>
      </c>
      <c r="H42" s="115" t="str">
        <f>IFERROR(VLOOKUP(B42,'Варианты ручек'!$A$2:$D$7,1,0)," ")</f>
        <v xml:space="preserve"> </v>
      </c>
      <c r="I42" s="115"/>
    </row>
    <row r="43" spans="1:9" ht="13.5" x14ac:dyDescent="0.2">
      <c r="A43" s="427">
        <v>41</v>
      </c>
      <c r="B43" s="115" t="str">
        <f>Ввід!G73</f>
        <v>Без ручки-профілю</v>
      </c>
      <c r="C43" s="115">
        <f t="shared" si="2"/>
        <v>0</v>
      </c>
      <c r="D43" s="115" t="e">
        <f>VLOOKUP(H43,'Варианты ручек'!A:C,3,FALSE())</f>
        <v>#N/A</v>
      </c>
      <c r="E43" s="115">
        <f>Ввід!H73</f>
        <v>0</v>
      </c>
      <c r="F43" s="115">
        <f>IF(E43=1,Ввід!C73*Ввід!D73*0.001,(IF(E43=2,Ввід!B73*Ввід!D73*0.001,(IF(E43=3,Ввід!C73*Ввід!D73*0.001,(IF(E43=4,Ввід!B73*Ввід!D73*0.001,'для подсчета ручки'!J43)))))))</f>
        <v>0</v>
      </c>
      <c r="G43" s="442" t="e">
        <f t="shared" si="3"/>
        <v>#N/A</v>
      </c>
      <c r="H43" s="115" t="str">
        <f>IFERROR(VLOOKUP(B43,'Варианты ручек'!$A$2:$D$7,1,0)," ")</f>
        <v xml:space="preserve"> </v>
      </c>
      <c r="I43" s="115"/>
    </row>
    <row r="44" spans="1:9" ht="13.5" x14ac:dyDescent="0.2">
      <c r="A44" s="427">
        <v>42</v>
      </c>
      <c r="B44" s="115" t="str">
        <f>Ввід!G74</f>
        <v>Без ручки-профілю</v>
      </c>
      <c r="C44" s="115">
        <f t="shared" si="2"/>
        <v>0</v>
      </c>
      <c r="D44" s="115" t="e">
        <f>VLOOKUP(H44,'Варианты ручек'!A:C,3,FALSE())</f>
        <v>#N/A</v>
      </c>
      <c r="E44" s="115">
        <f>Ввід!H74</f>
        <v>0</v>
      </c>
      <c r="F44" s="115">
        <f>IF(E44=1,Ввід!C74*Ввід!D74*0.001,(IF(E44=2,Ввід!B74*Ввід!D74*0.001,(IF(E44=3,Ввід!C74*Ввід!D74*0.001,(IF(E44=4,Ввід!B74*Ввід!D74*0.001,'для подсчета ручки'!J44)))))))</f>
        <v>0</v>
      </c>
      <c r="G44" s="442" t="e">
        <f t="shared" si="3"/>
        <v>#N/A</v>
      </c>
      <c r="H44" s="115" t="str">
        <f>IFERROR(VLOOKUP(B44,'Варианты ручек'!$A$2:$D$7,1,0)," ")</f>
        <v xml:space="preserve"> </v>
      </c>
      <c r="I44" s="115"/>
    </row>
    <row r="45" spans="1:9" ht="13.5" x14ac:dyDescent="0.2">
      <c r="A45" s="427">
        <v>43</v>
      </c>
      <c r="B45" s="115" t="str">
        <f>Ввід!G75</f>
        <v>Без ручки-профілю</v>
      </c>
      <c r="C45" s="115">
        <f t="shared" si="2"/>
        <v>0</v>
      </c>
      <c r="D45" s="115" t="e">
        <f>VLOOKUP(H45,'Варианты ручек'!A:C,3,FALSE())</f>
        <v>#N/A</v>
      </c>
      <c r="E45" s="115">
        <f>Ввід!H75</f>
        <v>0</v>
      </c>
      <c r="F45" s="115">
        <f>IF(E45=1,Ввід!C75*Ввід!D75*0.001,(IF(E45=2,Ввід!B75*Ввід!D75*0.001,(IF(E45=3,Ввід!C75*Ввід!D75*0.001,(IF(E45=4,Ввід!B75*Ввід!D75*0.001,'для подсчета ручки'!J45)))))))</f>
        <v>0</v>
      </c>
      <c r="G45" s="442" t="e">
        <f t="shared" si="3"/>
        <v>#N/A</v>
      </c>
      <c r="H45" s="115" t="str">
        <f>IFERROR(VLOOKUP(B45,'Варианты ручек'!$A$2:$D$7,1,0)," ")</f>
        <v xml:space="preserve"> </v>
      </c>
      <c r="I45" s="115"/>
    </row>
    <row r="46" spans="1:9" ht="13.5" x14ac:dyDescent="0.2">
      <c r="A46" s="427">
        <v>44</v>
      </c>
      <c r="B46" s="115" t="str">
        <f>Ввід!G76</f>
        <v>Без ручки-профілю</v>
      </c>
      <c r="C46" s="115">
        <f t="shared" si="2"/>
        <v>0</v>
      </c>
      <c r="D46" s="115" t="e">
        <f>VLOOKUP(H46,'Варианты ручек'!A:C,3,FALSE())</f>
        <v>#N/A</v>
      </c>
      <c r="E46" s="115">
        <f>Ввід!H76</f>
        <v>0</v>
      </c>
      <c r="F46" s="115">
        <f>IF(E46=1,Ввід!C76*Ввід!D76*0.001,(IF(E46=2,Ввід!B76*Ввід!D76*0.001,(IF(E46=3,Ввід!C76*Ввід!D76*0.001,(IF(E46=4,Ввід!B76*Ввід!D76*0.001,'для подсчета ручки'!J46)))))))</f>
        <v>0</v>
      </c>
      <c r="G46" s="442" t="e">
        <f t="shared" si="3"/>
        <v>#N/A</v>
      </c>
      <c r="H46" s="115" t="str">
        <f>IFERROR(VLOOKUP(B46,'Варианты ручек'!$A$2:$D$7,1,0)," ")</f>
        <v xml:space="preserve"> </v>
      </c>
      <c r="I46" s="115"/>
    </row>
    <row r="47" spans="1:9" ht="13.5" x14ac:dyDescent="0.2">
      <c r="A47" s="427">
        <v>45</v>
      </c>
      <c r="B47" s="115" t="str">
        <f>Ввід!G77</f>
        <v>Без ручки-профілю</v>
      </c>
      <c r="C47" s="115">
        <f t="shared" si="2"/>
        <v>0</v>
      </c>
      <c r="D47" s="115" t="e">
        <f>VLOOKUP(H47,'Варианты ручек'!A:C,3,FALSE())</f>
        <v>#N/A</v>
      </c>
      <c r="E47" s="115">
        <f>Ввід!H77</f>
        <v>0</v>
      </c>
      <c r="F47" s="115">
        <f>IF(E47=1,Ввід!C77*Ввід!D77*0.001,(IF(E47=2,Ввід!B77*Ввід!D77*0.001,(IF(E47=3,Ввід!C77*Ввід!D77*0.001,(IF(E47=4,Ввід!B77*Ввід!D77*0.001,'для подсчета ручки'!J47)))))))</f>
        <v>0</v>
      </c>
      <c r="G47" s="442" t="e">
        <f t="shared" si="3"/>
        <v>#N/A</v>
      </c>
      <c r="H47" s="115" t="str">
        <f>IFERROR(VLOOKUP(B47,'Варианты ручек'!$A$2:$D$7,1,0)," ")</f>
        <v xml:space="preserve"> </v>
      </c>
      <c r="I47" s="115"/>
    </row>
    <row r="48" spans="1:9" ht="13.5" x14ac:dyDescent="0.2">
      <c r="A48" s="427">
        <v>46</v>
      </c>
      <c r="B48" s="115" t="str">
        <f>Ввід!G78</f>
        <v>Без ручки-профілю</v>
      </c>
      <c r="C48" s="115">
        <f t="shared" si="2"/>
        <v>0</v>
      </c>
      <c r="D48" s="115" t="e">
        <f>VLOOKUP(H48,'Варианты ручек'!A:C,3,FALSE())</f>
        <v>#N/A</v>
      </c>
      <c r="E48" s="115">
        <f>Ввід!H78</f>
        <v>0</v>
      </c>
      <c r="F48" s="115">
        <f>IF(E48=1,Ввід!C78*Ввід!D78*0.001,(IF(E48=2,Ввід!B78*Ввід!D78*0.001,(IF(E48=3,Ввід!C78*Ввід!D78*0.001,(IF(E48=4,Ввід!B78*Ввід!D78*0.001,'для подсчета ручки'!J48)))))))</f>
        <v>0</v>
      </c>
      <c r="G48" s="442" t="e">
        <f t="shared" si="3"/>
        <v>#N/A</v>
      </c>
      <c r="H48" s="115" t="str">
        <f>IFERROR(VLOOKUP(B48,'Варианты ручек'!$A$2:$D$7,1,0)," ")</f>
        <v xml:space="preserve"> </v>
      </c>
      <c r="I48" s="115"/>
    </row>
    <row r="49" spans="1:9" ht="13.5" x14ac:dyDescent="0.2">
      <c r="A49" s="427">
        <v>47</v>
      </c>
      <c r="B49" s="115" t="str">
        <f>Ввід!G79</f>
        <v>Без ручки-профілю</v>
      </c>
      <c r="C49" s="115">
        <f t="shared" si="2"/>
        <v>0</v>
      </c>
      <c r="D49" s="115" t="e">
        <f>VLOOKUP(H49,'Варианты ручек'!A:C,3,FALSE())</f>
        <v>#N/A</v>
      </c>
      <c r="E49" s="115">
        <f>Ввід!H79</f>
        <v>0</v>
      </c>
      <c r="F49" s="115">
        <f>IF(E49=1,Ввід!C79*Ввід!D79*0.001,(IF(E49=2,Ввід!B79*Ввід!D79*0.001,(IF(E49=3,Ввід!C79*Ввід!D79*0.001,(IF(E49=4,Ввід!B79*Ввід!D79*0.001,'для подсчета ручки'!J49)))))))</f>
        <v>0</v>
      </c>
      <c r="G49" s="442" t="e">
        <f t="shared" si="3"/>
        <v>#N/A</v>
      </c>
      <c r="H49" s="115" t="str">
        <f>IFERROR(VLOOKUP(B49,'Варианты ручек'!$A$2:$D$7,1,0)," ")</f>
        <v xml:space="preserve"> </v>
      </c>
      <c r="I49" s="115"/>
    </row>
    <row r="50" spans="1:9" ht="13.5" x14ac:dyDescent="0.2">
      <c r="A50" s="427">
        <v>48</v>
      </c>
      <c r="B50" s="115" t="str">
        <f>Ввід!G80</f>
        <v>Без ручки-профілю</v>
      </c>
      <c r="C50" s="115">
        <f t="shared" si="2"/>
        <v>0</v>
      </c>
      <c r="D50" s="115" t="e">
        <f>VLOOKUP(H50,'Варианты ручек'!A:C,3,FALSE())</f>
        <v>#N/A</v>
      </c>
      <c r="E50" s="115">
        <f>Ввід!H80</f>
        <v>0</v>
      </c>
      <c r="F50" s="115">
        <f>IF(E50=1,Ввід!C80*Ввід!D80*0.001,(IF(E50=2,Ввід!B80*Ввід!D80*0.001,(IF(E50=3,Ввід!C80*Ввід!D80*0.001,(IF(E50=4,Ввід!B80*Ввід!D80*0.001,'для подсчета ручки'!J50)))))))</f>
        <v>0</v>
      </c>
      <c r="G50" s="442" t="e">
        <f t="shared" si="3"/>
        <v>#N/A</v>
      </c>
      <c r="H50" s="115" t="str">
        <f>IFERROR(VLOOKUP(B50,'Варианты ручек'!$A$2:$D$7,1,0)," ")</f>
        <v xml:space="preserve"> </v>
      </c>
      <c r="I50" s="115"/>
    </row>
    <row r="51" spans="1:9" ht="13.5" x14ac:dyDescent="0.2">
      <c r="A51" s="427">
        <v>49</v>
      </c>
      <c r="B51" s="115" t="str">
        <f>Ввід!G81</f>
        <v>Без ручки-профілю</v>
      </c>
      <c r="C51" s="115">
        <f t="shared" si="2"/>
        <v>0</v>
      </c>
      <c r="D51" s="115" t="e">
        <f>VLOOKUP(H51,'Варианты ручек'!A:C,3,FALSE())</f>
        <v>#N/A</v>
      </c>
      <c r="E51" s="115">
        <f>Ввід!H81</f>
        <v>0</v>
      </c>
      <c r="F51" s="115">
        <f>IF(E51=1,Ввід!C81*Ввід!D81*0.001,(IF(E51=2,Ввід!B81*Ввід!D81*0.001,(IF(E51=3,Ввід!C81*Ввід!D81*0.001,(IF(E51=4,Ввід!B81*Ввід!D81*0.001,'для подсчета ручки'!J51)))))))</f>
        <v>0</v>
      </c>
      <c r="G51" s="442" t="e">
        <f t="shared" si="3"/>
        <v>#N/A</v>
      </c>
      <c r="H51" s="115" t="str">
        <f>IFERROR(VLOOKUP(B51,'Варианты ручек'!$A$2:$D$7,1,0)," ")</f>
        <v xml:space="preserve"> </v>
      </c>
      <c r="I51" s="115"/>
    </row>
    <row r="52" spans="1:9" ht="13.5" x14ac:dyDescent="0.2">
      <c r="A52" s="427">
        <v>50</v>
      </c>
      <c r="B52" s="115" t="str">
        <f>Ввід!G82</f>
        <v>Без ручки-профілю</v>
      </c>
      <c r="C52" s="115">
        <f t="shared" si="2"/>
        <v>0</v>
      </c>
      <c r="D52" s="115" t="e">
        <f>VLOOKUP(H52,'Варианты ручек'!A:C,3,FALSE())</f>
        <v>#N/A</v>
      </c>
      <c r="E52" s="115">
        <f>Ввід!H82</f>
        <v>0</v>
      </c>
      <c r="F52" s="115">
        <f>IF(E52=1,Ввід!C82*Ввід!D82*0.001,(IF(E52=2,Ввід!B82*Ввід!D82*0.001,(IF(E52=3,Ввід!C82*Ввід!D82*0.001,(IF(E52=4,Ввід!B82*Ввід!D82*0.001,'для подсчета ручки'!J52)))))))</f>
        <v>0</v>
      </c>
      <c r="G52" s="442" t="e">
        <f t="shared" si="3"/>
        <v>#N/A</v>
      </c>
      <c r="H52" s="115" t="str">
        <f>IFERROR(VLOOKUP(B52,'Варианты ручек'!$A$2:$D$7,1,0)," ")</f>
        <v xml:space="preserve"> </v>
      </c>
      <c r="I52" s="115"/>
    </row>
    <row r="53" spans="1:9" ht="13.5" x14ac:dyDescent="0.2">
      <c r="A53" s="427">
        <v>51</v>
      </c>
      <c r="B53" s="115" t="str">
        <f>Ввід!G83</f>
        <v>Без ручки-профілю</v>
      </c>
      <c r="C53" s="115">
        <f t="shared" si="2"/>
        <v>0</v>
      </c>
      <c r="D53" s="115" t="e">
        <f>VLOOKUP(H53,'Варианты ручек'!A:C,3,FALSE())</f>
        <v>#N/A</v>
      </c>
      <c r="E53" s="115">
        <f>Ввід!H83</f>
        <v>0</v>
      </c>
      <c r="F53" s="115">
        <f>IF(E53=1,Ввід!C83*Ввід!D83*0.001,(IF(E53=2,Ввід!B83*Ввід!D83*0.001,(IF(E53=3,Ввід!C83*Ввід!D83*0.001,(IF(E53=4,Ввід!B83*Ввід!D83*0.001,'для подсчета ручки'!J53)))))))</f>
        <v>0</v>
      </c>
      <c r="G53" s="442" t="e">
        <f t="shared" si="3"/>
        <v>#N/A</v>
      </c>
      <c r="H53" s="115" t="str">
        <f>IFERROR(VLOOKUP(B53,'Варианты ручек'!$A$2:$D$7,1,0)," ")</f>
        <v xml:space="preserve"> </v>
      </c>
      <c r="I53" s="115"/>
    </row>
    <row r="54" spans="1:9" ht="13.5" x14ac:dyDescent="0.2">
      <c r="A54" s="427">
        <v>52</v>
      </c>
      <c r="B54" s="115" t="str">
        <f>Ввід!G84</f>
        <v>Без ручки-профілю</v>
      </c>
      <c r="C54" s="115">
        <f t="shared" si="2"/>
        <v>0</v>
      </c>
      <c r="D54" s="115" t="e">
        <f>VLOOKUP(H54,'Варианты ручек'!A:C,3,FALSE())</f>
        <v>#N/A</v>
      </c>
      <c r="E54" s="115">
        <f>Ввід!H84</f>
        <v>0</v>
      </c>
      <c r="F54" s="115">
        <f>IF(E54=1,Ввід!C84*Ввід!D84*0.001,(IF(E54=2,Ввід!B84*Ввід!D84*0.001,(IF(E54=3,Ввід!C84*Ввід!D84*0.001,(IF(E54=4,Ввід!B84*Ввід!D84*0.001,'для подсчета ручки'!J54)))))))</f>
        <v>0</v>
      </c>
      <c r="G54" s="442" t="e">
        <f t="shared" si="3"/>
        <v>#N/A</v>
      </c>
      <c r="H54" s="115" t="str">
        <f>IFERROR(VLOOKUP(B54,'Варианты ручек'!$A$2:$D$7,1,0)," ")</f>
        <v xml:space="preserve"> </v>
      </c>
      <c r="I54" s="115"/>
    </row>
    <row r="55" spans="1:9" ht="13.5" x14ac:dyDescent="0.2">
      <c r="A55" s="427">
        <v>53</v>
      </c>
      <c r="B55" s="115" t="str">
        <f>Ввід!G85</f>
        <v>Без ручки-профілю</v>
      </c>
      <c r="C55" s="115">
        <f t="shared" si="2"/>
        <v>0</v>
      </c>
      <c r="D55" s="115" t="e">
        <f>VLOOKUP(H55,'Варианты ручек'!A:C,3,FALSE())</f>
        <v>#N/A</v>
      </c>
      <c r="E55" s="115">
        <f>Ввід!H85</f>
        <v>0</v>
      </c>
      <c r="F55" s="115">
        <f>IF(E55=1,Ввід!C85*Ввід!D85*0.001,(IF(E55=2,Ввід!B85*Ввід!D85*0.001,(IF(E55=3,Ввід!C85*Ввід!D85*0.001,(IF(E55=4,Ввід!B85*Ввід!D85*0.001,'для подсчета ручки'!J55)))))))</f>
        <v>0</v>
      </c>
      <c r="G55" s="442" t="e">
        <f t="shared" si="3"/>
        <v>#N/A</v>
      </c>
      <c r="H55" s="115" t="str">
        <f>IFERROR(VLOOKUP(B55,'Варианты ручек'!$A$2:$D$7,1,0)," ")</f>
        <v xml:space="preserve"> </v>
      </c>
      <c r="I55" s="115"/>
    </row>
    <row r="56" spans="1:9" ht="13.5" x14ac:dyDescent="0.2">
      <c r="A56" s="427">
        <v>54</v>
      </c>
      <c r="B56" s="115" t="str">
        <f>Ввід!G86</f>
        <v>Без ручки-профілю</v>
      </c>
      <c r="C56" s="115">
        <f t="shared" si="2"/>
        <v>0</v>
      </c>
      <c r="D56" s="115" t="e">
        <f>VLOOKUP(H56,'Варианты ручек'!A:C,3,FALSE())</f>
        <v>#N/A</v>
      </c>
      <c r="E56" s="115">
        <f>Ввід!H86</f>
        <v>0</v>
      </c>
      <c r="F56" s="115">
        <f>IF(E56=1,Ввід!C86*Ввід!D86*0.001,(IF(E56=2,Ввід!B86*Ввід!D86*0.001,(IF(E56=3,Ввід!C86*Ввід!D86*0.001,(IF(E56=4,Ввід!B86*Ввід!D86*0.001,'для подсчета ручки'!J56)))))))</f>
        <v>0</v>
      </c>
      <c r="G56" s="442" t="e">
        <f t="shared" si="3"/>
        <v>#N/A</v>
      </c>
      <c r="H56" s="115" t="str">
        <f>IFERROR(VLOOKUP(B56,'Варианты ручек'!$A$2:$D$7,1,0)," ")</f>
        <v xml:space="preserve"> </v>
      </c>
      <c r="I56" s="115"/>
    </row>
    <row r="57" spans="1:9" ht="13.5" x14ac:dyDescent="0.2">
      <c r="A57" s="427">
        <v>55</v>
      </c>
      <c r="B57" s="115" t="str">
        <f>Ввід!G87</f>
        <v>Без ручки-профілю</v>
      </c>
      <c r="C57" s="115">
        <f t="shared" si="2"/>
        <v>0</v>
      </c>
      <c r="D57" s="115" t="e">
        <f>VLOOKUP(H57,'Варианты ручек'!A:C,3,FALSE())</f>
        <v>#N/A</v>
      </c>
      <c r="E57" s="115">
        <f>Ввід!H87</f>
        <v>0</v>
      </c>
      <c r="F57" s="115">
        <f>IF(E57=1,Ввід!C87*Ввід!D87*0.001,(IF(E57=2,Ввід!B87*Ввід!D87*0.001,(IF(E57=3,Ввід!C87*Ввід!D87*0.001,(IF(E57=4,Ввід!B87*Ввід!D87*0.001,'для подсчета ручки'!J57)))))))</f>
        <v>0</v>
      </c>
      <c r="G57" s="442" t="e">
        <f t="shared" si="3"/>
        <v>#N/A</v>
      </c>
      <c r="H57" s="115" t="str">
        <f>IFERROR(VLOOKUP(B57,'Варианты ручек'!$A$2:$D$7,1,0)," ")</f>
        <v xml:space="preserve"> </v>
      </c>
      <c r="I57" s="115"/>
    </row>
    <row r="58" spans="1:9" ht="13.5" x14ac:dyDescent="0.2">
      <c r="A58" s="427">
        <v>56</v>
      </c>
      <c r="B58" s="115" t="str">
        <f>Ввід!G88</f>
        <v>Без ручки-профілю</v>
      </c>
      <c r="C58" s="115">
        <f t="shared" si="2"/>
        <v>0</v>
      </c>
      <c r="D58" s="115" t="e">
        <f>VLOOKUP(H58,'Варианты ручек'!A:C,3,FALSE())</f>
        <v>#N/A</v>
      </c>
      <c r="E58" s="115">
        <f>Ввід!H88</f>
        <v>0</v>
      </c>
      <c r="F58" s="115">
        <f>IF(E58=1,Ввід!C88*Ввід!D88*0.001,(IF(E58=2,Ввід!B88*Ввід!D88*0.001,(IF(E58=3,Ввід!C88*Ввід!D88*0.001,(IF(E58=4,Ввід!B88*Ввід!D88*0.001,'для подсчета ручки'!J58)))))))</f>
        <v>0</v>
      </c>
      <c r="G58" s="442" t="e">
        <f t="shared" si="3"/>
        <v>#N/A</v>
      </c>
      <c r="H58" s="115" t="str">
        <f>IFERROR(VLOOKUP(B58,'Варианты ручек'!$A$2:$D$7,1,0)," ")</f>
        <v xml:space="preserve"> </v>
      </c>
      <c r="I58" s="115"/>
    </row>
    <row r="59" spans="1:9" ht="13.5" x14ac:dyDescent="0.2">
      <c r="A59" s="427">
        <v>57</v>
      </c>
      <c r="B59" s="115" t="str">
        <f>Ввід!G89</f>
        <v>Без ручки-профілю</v>
      </c>
      <c r="C59" s="115">
        <f t="shared" si="2"/>
        <v>0</v>
      </c>
      <c r="D59" s="115" t="e">
        <f>VLOOKUP(H59,'Варианты ручек'!A:C,3,FALSE())</f>
        <v>#N/A</v>
      </c>
      <c r="E59" s="115">
        <f>Ввід!H89</f>
        <v>0</v>
      </c>
      <c r="F59" s="115">
        <f>IF(E59=1,Ввід!C89*Ввід!D89*0.001,(IF(E59=2,Ввід!B89*Ввід!D89*0.001,(IF(E59=3,Ввід!C89*Ввід!D89*0.001,(IF(E59=4,Ввід!B89*Ввід!D89*0.001,'для подсчета ручки'!J59)))))))</f>
        <v>0</v>
      </c>
      <c r="G59" s="442" t="e">
        <f t="shared" si="3"/>
        <v>#N/A</v>
      </c>
      <c r="H59" s="115" t="str">
        <f>IFERROR(VLOOKUP(B59,'Варианты ручек'!$A$2:$D$7,1,0)," ")</f>
        <v xml:space="preserve"> </v>
      </c>
      <c r="I59" s="115"/>
    </row>
    <row r="60" spans="1:9" ht="13.5" x14ac:dyDescent="0.2">
      <c r="A60" s="427">
        <v>58</v>
      </c>
      <c r="B60" s="115" t="str">
        <f>Ввід!G90</f>
        <v>Без ручки-профілю</v>
      </c>
      <c r="C60" s="115">
        <f t="shared" si="2"/>
        <v>0</v>
      </c>
      <c r="D60" s="115" t="e">
        <f>VLOOKUP(H60,'Варианты ручек'!A:C,3,FALSE())</f>
        <v>#N/A</v>
      </c>
      <c r="E60" s="115">
        <f>Ввід!H90</f>
        <v>0</v>
      </c>
      <c r="F60" s="115">
        <f>IF(E60=1,Ввід!C90*Ввід!D90*0.001,(IF(E60=2,Ввід!B90*Ввід!D90*0.001,(IF(E60=3,Ввід!C90*Ввід!D90*0.001,(IF(E60=4,Ввід!B90*Ввід!D90*0.001,'для подсчета ручки'!J60)))))))</f>
        <v>0</v>
      </c>
      <c r="G60" s="442" t="e">
        <f t="shared" si="3"/>
        <v>#N/A</v>
      </c>
      <c r="H60" s="115" t="str">
        <f>IFERROR(VLOOKUP(B60,'Варианты ручек'!$A$2:$D$7,1,0)," ")</f>
        <v xml:space="preserve"> </v>
      </c>
      <c r="I60" s="115"/>
    </row>
    <row r="61" spans="1:9" ht="13.5" x14ac:dyDescent="0.2">
      <c r="A61" s="427">
        <v>59</v>
      </c>
      <c r="B61" s="115" t="str">
        <f>Ввід!G91</f>
        <v>Без ручки-профілю</v>
      </c>
      <c r="C61" s="115">
        <f t="shared" si="2"/>
        <v>0</v>
      </c>
      <c r="D61" s="115" t="e">
        <f>VLOOKUP(H61,'Варианты ручек'!A:C,3,FALSE())</f>
        <v>#N/A</v>
      </c>
      <c r="E61" s="115">
        <f>Ввід!H91</f>
        <v>0</v>
      </c>
      <c r="F61" s="115">
        <f>IF(E61=1,Ввід!C91*Ввід!D91*0.001,(IF(E61=2,Ввід!B91*Ввід!D91*0.001,(IF(E61=3,Ввід!C91*Ввід!D91*0.001,(IF(E61=4,Ввід!B91*Ввід!D91*0.001,'для подсчета ручки'!J61)))))))</f>
        <v>0</v>
      </c>
      <c r="G61" s="442" t="e">
        <f t="shared" si="3"/>
        <v>#N/A</v>
      </c>
      <c r="H61" s="115" t="str">
        <f>IFERROR(VLOOKUP(B61,'Варианты ручек'!$A$2:$D$7,1,0)," ")</f>
        <v xml:space="preserve"> </v>
      </c>
      <c r="I61" s="115"/>
    </row>
    <row r="62" spans="1:9" ht="13.5" x14ac:dyDescent="0.2">
      <c r="A62" s="427">
        <v>60</v>
      </c>
      <c r="B62" s="115" t="str">
        <f>Ввід!G92</f>
        <v>Без ручки-профілю</v>
      </c>
      <c r="C62" s="115">
        <f t="shared" si="2"/>
        <v>0</v>
      </c>
      <c r="D62" s="115" t="e">
        <f>VLOOKUP(H62,'Варианты ручек'!A:C,3,FALSE())</f>
        <v>#N/A</v>
      </c>
      <c r="E62" s="115">
        <f>Ввід!H92</f>
        <v>0</v>
      </c>
      <c r="F62" s="115">
        <f>IF(E62=1,Ввід!C92*Ввід!D92*0.001,(IF(E62=2,Ввід!B92*Ввід!D92*0.001,(IF(E62=3,Ввід!C92*Ввід!D92*0.001,(IF(E62=4,Ввід!B92*Ввід!D92*0.001,'для подсчета ручки'!J62)))))))</f>
        <v>0</v>
      </c>
      <c r="G62" s="442" t="e">
        <f t="shared" si="3"/>
        <v>#N/A</v>
      </c>
      <c r="H62" s="115" t="str">
        <f>IFERROR(VLOOKUP(B62,'Варианты ручек'!$A$2:$D$7,1,0)," ")</f>
        <v xml:space="preserve"> </v>
      </c>
      <c r="I62" s="115"/>
    </row>
    <row r="63" spans="1:9" ht="13.5" x14ac:dyDescent="0.2">
      <c r="A63" s="427">
        <v>61</v>
      </c>
      <c r="B63" s="115" t="str">
        <f>Ввід!G93</f>
        <v>Без ручки-профілю</v>
      </c>
      <c r="C63" s="115">
        <f t="shared" si="2"/>
        <v>0</v>
      </c>
      <c r="D63" s="115" t="e">
        <f>VLOOKUP(H63,'Варианты ручек'!A:C,3,FALSE())</f>
        <v>#N/A</v>
      </c>
      <c r="E63" s="115">
        <f>Ввід!H93</f>
        <v>0</v>
      </c>
      <c r="F63" s="115">
        <f>IF(E63=1,Ввід!C93*Ввід!D93*0.001,(IF(E63=2,Ввід!B93*Ввід!D93*0.001,(IF(E63=3,Ввід!C93*Ввід!D93*0.001,(IF(E63=4,Ввід!B93*Ввід!D93*0.001,'для подсчета ручки'!J63)))))))</f>
        <v>0</v>
      </c>
      <c r="G63" s="442" t="e">
        <f t="shared" si="3"/>
        <v>#N/A</v>
      </c>
      <c r="H63" s="115" t="str">
        <f>IFERROR(VLOOKUP(B63,'Варианты ручек'!$A$2:$D$7,1,0)," ")</f>
        <v xml:space="preserve"> </v>
      </c>
      <c r="I63" s="115"/>
    </row>
    <row r="64" spans="1:9" ht="13.5" x14ac:dyDescent="0.2">
      <c r="A64" s="427">
        <v>62</v>
      </c>
      <c r="B64" s="115" t="str">
        <f>Ввід!G94</f>
        <v>Без ручки-профілю</v>
      </c>
      <c r="C64" s="115">
        <f t="shared" si="2"/>
        <v>0</v>
      </c>
      <c r="D64" s="115" t="e">
        <f>VLOOKUP(H64,'Варианты ручек'!A:C,3,FALSE())</f>
        <v>#N/A</v>
      </c>
      <c r="E64" s="115">
        <f>Ввід!H94</f>
        <v>0</v>
      </c>
      <c r="F64" s="115">
        <f>IF(E64=1,Ввід!C94*Ввід!D94*0.001,(IF(E64=2,Ввід!B94*Ввід!D94*0.001,(IF(E64=3,Ввід!C94*Ввід!D94*0.001,(IF(E64=4,Ввід!B94*Ввід!D94*0.001,'для подсчета ручки'!J64)))))))</f>
        <v>0</v>
      </c>
      <c r="G64" s="442" t="e">
        <f t="shared" si="3"/>
        <v>#N/A</v>
      </c>
      <c r="H64" s="115" t="str">
        <f>IFERROR(VLOOKUP(B64,'Варианты ручек'!$A$2:$D$7,1,0)," ")</f>
        <v xml:space="preserve"> </v>
      </c>
      <c r="I64" s="115"/>
    </row>
    <row r="65" spans="1:9" ht="13.5" x14ac:dyDescent="0.2">
      <c r="A65" s="427">
        <v>63</v>
      </c>
      <c r="B65" s="115" t="str">
        <f>Ввід!G95</f>
        <v>Без ручки-профілю</v>
      </c>
      <c r="C65" s="115">
        <f t="shared" si="2"/>
        <v>0</v>
      </c>
      <c r="D65" s="115" t="e">
        <f>VLOOKUP(H65,'Варианты ручек'!A:C,3,FALSE())</f>
        <v>#N/A</v>
      </c>
      <c r="E65" s="115">
        <f>Ввід!H95</f>
        <v>0</v>
      </c>
      <c r="F65" s="115">
        <f>IF(E65=1,Ввід!C95*Ввід!D95*0.001,(IF(E65=2,Ввід!B95*Ввід!D95*0.001,(IF(E65=3,Ввід!C95*Ввід!D95*0.001,(IF(E65=4,Ввід!B95*Ввід!D95*0.001,'для подсчета ручки'!J65)))))))</f>
        <v>0</v>
      </c>
      <c r="G65" s="442" t="e">
        <f t="shared" si="3"/>
        <v>#N/A</v>
      </c>
      <c r="H65" s="115" t="str">
        <f>IFERROR(VLOOKUP(B65,'Варианты ручек'!$A$2:$D$7,1,0)," ")</f>
        <v xml:space="preserve"> </v>
      </c>
      <c r="I65" s="115"/>
    </row>
    <row r="66" spans="1:9" ht="13.5" x14ac:dyDescent="0.2">
      <c r="A66" s="427">
        <v>64</v>
      </c>
      <c r="B66" s="115" t="str">
        <f>Ввід!G96</f>
        <v>Без ручки-профілю</v>
      </c>
      <c r="C66" s="115">
        <f t="shared" si="2"/>
        <v>0</v>
      </c>
      <c r="D66" s="115" t="e">
        <f>VLOOKUP(H66,'Варианты ручек'!A:C,3,FALSE())</f>
        <v>#N/A</v>
      </c>
      <c r="E66" s="115">
        <f>Ввід!H96</f>
        <v>0</v>
      </c>
      <c r="F66" s="115">
        <f>IF(E66=1,Ввід!C96*Ввід!D96*0.001,(IF(E66=2,Ввід!B96*Ввід!D96*0.001,(IF(E66=3,Ввід!C96*Ввід!D96*0.001,(IF(E66=4,Ввід!B96*Ввід!D96*0.001,'для подсчета ручки'!J66)))))))</f>
        <v>0</v>
      </c>
      <c r="G66" s="442" t="e">
        <f t="shared" si="3"/>
        <v>#N/A</v>
      </c>
      <c r="H66" s="115" t="str">
        <f>IFERROR(VLOOKUP(B66,'Варианты ручек'!$A$2:$D$7,1,0)," ")</f>
        <v xml:space="preserve"> </v>
      </c>
      <c r="I66" s="115"/>
    </row>
    <row r="67" spans="1:9" ht="13.5" x14ac:dyDescent="0.2">
      <c r="A67" s="427">
        <v>65</v>
      </c>
      <c r="B67" s="115" t="str">
        <f>Ввід!G97</f>
        <v>Без ручки-профілю</v>
      </c>
      <c r="C67" s="115">
        <f t="shared" ref="C67:C102" si="4">I67</f>
        <v>0</v>
      </c>
      <c r="D67" s="115" t="e">
        <f>VLOOKUP(H67,'Варианты ручек'!A:C,3,FALSE())</f>
        <v>#N/A</v>
      </c>
      <c r="E67" s="115">
        <f>Ввід!H97</f>
        <v>0</v>
      </c>
      <c r="F67" s="115">
        <f>IF(E67=1,Ввід!C97*Ввід!D97*0.001,(IF(E67=2,Ввід!B97*Ввід!D97*0.001,(IF(E67=3,Ввід!C97*Ввід!D97*0.001,(IF(E67=4,Ввід!B97*Ввід!D97*0.001,'для подсчета ручки'!J67)))))))</f>
        <v>0</v>
      </c>
      <c r="G67" s="442" t="e">
        <f t="shared" ref="G67:G98" si="5">IF(D67=0,0,F67*D67)</f>
        <v>#N/A</v>
      </c>
      <c r="H67" s="115" t="str">
        <f>IFERROR(VLOOKUP(B67,'Варианты ручек'!$A$2:$D$7,1,0)," ")</f>
        <v xml:space="preserve"> </v>
      </c>
      <c r="I67" s="115"/>
    </row>
    <row r="68" spans="1:9" ht="13.5" x14ac:dyDescent="0.2">
      <c r="A68" s="427">
        <v>66</v>
      </c>
      <c r="B68" s="115" t="str">
        <f>Ввід!G98</f>
        <v>Без ручки-профілю</v>
      </c>
      <c r="C68" s="115">
        <f t="shared" si="4"/>
        <v>0</v>
      </c>
      <c r="D68" s="115" t="e">
        <f>VLOOKUP(H68,'Варианты ручек'!A:C,3,FALSE())</f>
        <v>#N/A</v>
      </c>
      <c r="E68" s="115">
        <f>Ввід!H98</f>
        <v>0</v>
      </c>
      <c r="F68" s="115">
        <f>IF(E68=1,Ввід!C98*Ввід!D98*0.001,(IF(E68=2,Ввід!B98*Ввід!D98*0.001,(IF(E68=3,Ввід!C98*Ввід!D98*0.001,(IF(E68=4,Ввід!B98*Ввід!D98*0.001,'для подсчета ручки'!J68)))))))</f>
        <v>0</v>
      </c>
      <c r="G68" s="442" t="e">
        <f t="shared" si="5"/>
        <v>#N/A</v>
      </c>
      <c r="H68" s="115" t="str">
        <f>IFERROR(VLOOKUP(B68,'Варианты ручек'!$A$2:$D$7,1,0)," ")</f>
        <v xml:space="preserve"> </v>
      </c>
      <c r="I68" s="115"/>
    </row>
    <row r="69" spans="1:9" ht="13.5" x14ac:dyDescent="0.2">
      <c r="A69" s="427">
        <v>67</v>
      </c>
      <c r="B69" s="115" t="str">
        <f>Ввід!G99</f>
        <v>Без ручки-профілю</v>
      </c>
      <c r="C69" s="115">
        <f t="shared" si="4"/>
        <v>0</v>
      </c>
      <c r="D69" s="115" t="e">
        <f>VLOOKUP(H69,'Варианты ручек'!A:C,3,FALSE())</f>
        <v>#N/A</v>
      </c>
      <c r="E69" s="115">
        <f>Ввід!H99</f>
        <v>0</v>
      </c>
      <c r="F69" s="115">
        <f>IF(E69=1,Ввід!C99*Ввід!D99*0.001,(IF(E69=2,Ввід!B99*Ввід!D99*0.001,(IF(E69=3,Ввід!C99*Ввід!D99*0.001,(IF(E69=4,Ввід!B99*Ввід!D99*0.001,'для подсчета ручки'!J69)))))))</f>
        <v>0</v>
      </c>
      <c r="G69" s="442" t="e">
        <f t="shared" si="5"/>
        <v>#N/A</v>
      </c>
      <c r="H69" s="115" t="str">
        <f>IFERROR(VLOOKUP(B69,'Варианты ручек'!$A$2:$D$7,1,0)," ")</f>
        <v xml:space="preserve"> </v>
      </c>
      <c r="I69" s="115"/>
    </row>
    <row r="70" spans="1:9" ht="13.5" x14ac:dyDescent="0.2">
      <c r="A70" s="427">
        <v>68</v>
      </c>
      <c r="B70" s="115" t="str">
        <f>Ввід!G100</f>
        <v>Без ручки-профілю</v>
      </c>
      <c r="C70" s="115">
        <f t="shared" si="4"/>
        <v>0</v>
      </c>
      <c r="D70" s="115" t="e">
        <f>VLOOKUP(H70,'Варианты ручек'!A:C,3,FALSE())</f>
        <v>#N/A</v>
      </c>
      <c r="E70" s="115">
        <f>Ввід!H100</f>
        <v>0</v>
      </c>
      <c r="F70" s="115">
        <f>IF(E70=1,Ввід!C100*Ввід!D100*0.001,(IF(E70=2,Ввід!B100*Ввід!D100*0.001,(IF(E70=3,Ввід!C100*Ввід!D100*0.001,(IF(E70=4,Ввід!B100*Ввід!D100*0.001,'для подсчета ручки'!J70)))))))</f>
        <v>0</v>
      </c>
      <c r="G70" s="442" t="e">
        <f t="shared" si="5"/>
        <v>#N/A</v>
      </c>
      <c r="H70" s="115" t="str">
        <f>IFERROR(VLOOKUP(B70,'Варианты ручек'!$A$2:$D$7,1,0)," ")</f>
        <v xml:space="preserve"> </v>
      </c>
      <c r="I70" s="115"/>
    </row>
    <row r="71" spans="1:9" ht="13.5" x14ac:dyDescent="0.2">
      <c r="A71" s="427">
        <v>69</v>
      </c>
      <c r="B71" s="115" t="str">
        <f>Ввід!G101</f>
        <v>Без ручки-профілю</v>
      </c>
      <c r="C71" s="115">
        <f t="shared" si="4"/>
        <v>0</v>
      </c>
      <c r="D71" s="115" t="e">
        <f>VLOOKUP(H71,'Варианты ручек'!A:C,3,FALSE())</f>
        <v>#N/A</v>
      </c>
      <c r="E71" s="115">
        <f>Ввід!H101</f>
        <v>0</v>
      </c>
      <c r="F71" s="115">
        <f>IF(E71=1,Ввід!C101*Ввід!D101*0.001,(IF(E71=2,Ввід!B101*Ввід!D101*0.001,(IF(E71=3,Ввід!C101*Ввід!D101*0.001,(IF(E71=4,Ввід!B101*Ввід!D101*0.001,'для подсчета ручки'!J71)))))))</f>
        <v>0</v>
      </c>
      <c r="G71" s="442" t="e">
        <f t="shared" si="5"/>
        <v>#N/A</v>
      </c>
      <c r="H71" s="115" t="str">
        <f>IFERROR(VLOOKUP(B71,'Варианты ручек'!$A$2:$D$7,1,0)," ")</f>
        <v xml:space="preserve"> </v>
      </c>
      <c r="I71" s="115"/>
    </row>
    <row r="72" spans="1:9" ht="13.5" x14ac:dyDescent="0.2">
      <c r="A72" s="427">
        <v>70</v>
      </c>
      <c r="B72" s="115" t="str">
        <f>Ввід!G102</f>
        <v>Без ручки-профілю</v>
      </c>
      <c r="C72" s="115">
        <f t="shared" si="4"/>
        <v>0</v>
      </c>
      <c r="D72" s="115" t="e">
        <f>VLOOKUP(H72,'Варианты ручек'!A:C,3,FALSE())</f>
        <v>#N/A</v>
      </c>
      <c r="E72" s="115">
        <f>Ввід!H102</f>
        <v>0</v>
      </c>
      <c r="F72" s="115">
        <f>IF(E72=1,Ввід!C102*Ввід!D102*0.001,(IF(E72=2,Ввід!B102*Ввід!D102*0.001,(IF(E72=3,Ввід!C102*Ввід!D102*0.001,(IF(E72=4,Ввід!B102*Ввід!D102*0.001,'для подсчета ручки'!J72)))))))</f>
        <v>0</v>
      </c>
      <c r="G72" s="442" t="e">
        <f t="shared" si="5"/>
        <v>#N/A</v>
      </c>
      <c r="H72" s="115" t="str">
        <f>IFERROR(VLOOKUP(B72,'Варианты ручек'!$A$2:$D$7,1,0)," ")</f>
        <v xml:space="preserve"> </v>
      </c>
      <c r="I72" s="115"/>
    </row>
    <row r="73" spans="1:9" ht="13.5" x14ac:dyDescent="0.2">
      <c r="A73" s="427">
        <v>71</v>
      </c>
      <c r="B73" s="115" t="str">
        <f>Ввід!G103</f>
        <v>Без ручки-профілю</v>
      </c>
      <c r="C73" s="115">
        <f t="shared" si="4"/>
        <v>0</v>
      </c>
      <c r="D73" s="115" t="e">
        <f>VLOOKUP(H73,'Варианты ручек'!A:C,3,FALSE())</f>
        <v>#N/A</v>
      </c>
      <c r="E73" s="115">
        <f>Ввід!H103</f>
        <v>0</v>
      </c>
      <c r="F73" s="115">
        <f>IF(E73=1,Ввід!C103*Ввід!D103*0.001,(IF(E73=2,Ввід!B103*Ввід!D103*0.001,(IF(E73=3,Ввід!C103*Ввід!D103*0.001,(IF(E73=4,Ввід!B103*Ввід!D103*0.001,'для подсчета ручки'!J73)))))))</f>
        <v>0</v>
      </c>
      <c r="G73" s="442" t="e">
        <f t="shared" si="5"/>
        <v>#N/A</v>
      </c>
      <c r="H73" s="115" t="str">
        <f>IFERROR(VLOOKUP(B73,'Варианты ручек'!$A$2:$D$7,1,0)," ")</f>
        <v xml:space="preserve"> </v>
      </c>
      <c r="I73" s="115"/>
    </row>
    <row r="74" spans="1:9" ht="13.5" x14ac:dyDescent="0.2">
      <c r="A74" s="427">
        <v>72</v>
      </c>
      <c r="B74" s="115" t="str">
        <f>Ввід!G104</f>
        <v>Без ручки-профілю</v>
      </c>
      <c r="C74" s="115">
        <f t="shared" si="4"/>
        <v>0</v>
      </c>
      <c r="D74" s="115" t="e">
        <f>VLOOKUP(H74,'Варианты ручек'!A:C,3,FALSE())</f>
        <v>#N/A</v>
      </c>
      <c r="E74" s="115">
        <f>Ввід!H104</f>
        <v>0</v>
      </c>
      <c r="F74" s="115">
        <f>IF(E74=1,Ввід!C104*Ввід!D104*0.001,(IF(E74=2,Ввід!B104*Ввід!D104*0.001,(IF(E74=3,Ввід!C104*Ввід!D104*0.001,(IF(E74=4,Ввід!B104*Ввід!D104*0.001,'для подсчета ручки'!J74)))))))</f>
        <v>0</v>
      </c>
      <c r="G74" s="442" t="e">
        <f t="shared" si="5"/>
        <v>#N/A</v>
      </c>
      <c r="H74" s="115" t="str">
        <f>IFERROR(VLOOKUP(B74,'Варианты ручек'!$A$2:$D$7,1,0)," ")</f>
        <v xml:space="preserve"> </v>
      </c>
      <c r="I74" s="115"/>
    </row>
    <row r="75" spans="1:9" ht="13.5" x14ac:dyDescent="0.2">
      <c r="A75" s="427">
        <v>73</v>
      </c>
      <c r="B75" s="115" t="str">
        <f>Ввід!G105</f>
        <v>Без ручки-профілю</v>
      </c>
      <c r="C75" s="115">
        <f t="shared" si="4"/>
        <v>0</v>
      </c>
      <c r="D75" s="115" t="e">
        <f>VLOOKUP(H75,'Варианты ручек'!A:C,3,FALSE())</f>
        <v>#N/A</v>
      </c>
      <c r="E75" s="115">
        <f>Ввід!H105</f>
        <v>0</v>
      </c>
      <c r="F75" s="115">
        <f>IF(E75=1,Ввід!C105*Ввід!D105*0.001,(IF(E75=2,Ввід!B105*Ввід!D105*0.001,(IF(E75=3,Ввід!C105*Ввід!D105*0.001,(IF(E75=4,Ввід!B105*Ввід!D105*0.001,'для подсчета ручки'!J75)))))))</f>
        <v>0</v>
      </c>
      <c r="G75" s="442" t="e">
        <f t="shared" si="5"/>
        <v>#N/A</v>
      </c>
      <c r="H75" s="115" t="str">
        <f>IFERROR(VLOOKUP(B75,'Варианты ручек'!$A$2:$D$7,1,0)," ")</f>
        <v xml:space="preserve"> </v>
      </c>
      <c r="I75" s="115"/>
    </row>
    <row r="76" spans="1:9" ht="13.5" x14ac:dyDescent="0.2">
      <c r="A76" s="427">
        <v>74</v>
      </c>
      <c r="B76" s="115" t="str">
        <f>Ввід!G106</f>
        <v>Без ручки-профілю</v>
      </c>
      <c r="C76" s="115">
        <f t="shared" si="4"/>
        <v>0</v>
      </c>
      <c r="D76" s="115" t="e">
        <f>VLOOKUP(H76,'Варианты ручек'!A:C,3,FALSE())</f>
        <v>#N/A</v>
      </c>
      <c r="E76" s="115">
        <f>Ввід!H106</f>
        <v>0</v>
      </c>
      <c r="F76" s="115">
        <f>IF(E76=1,Ввід!C106*Ввід!D106*0.001,(IF(E76=2,Ввід!B106*Ввід!D106*0.001,(IF(E76=3,Ввід!C106*Ввід!D106*0.001,(IF(E76=4,Ввід!B106*Ввід!D106*0.001,'для подсчета ручки'!J76)))))))</f>
        <v>0</v>
      </c>
      <c r="G76" s="442" t="e">
        <f t="shared" si="5"/>
        <v>#N/A</v>
      </c>
      <c r="H76" s="115" t="str">
        <f>IFERROR(VLOOKUP(B76,'Варианты ручек'!$A$2:$D$7,1,0)," ")</f>
        <v xml:space="preserve"> </v>
      </c>
      <c r="I76" s="115"/>
    </row>
    <row r="77" spans="1:9" ht="13.5" x14ac:dyDescent="0.2">
      <c r="A77" s="427">
        <v>75</v>
      </c>
      <c r="B77" s="115" t="str">
        <f>Ввід!G107</f>
        <v>Без ручки-профілю</v>
      </c>
      <c r="C77" s="115">
        <f t="shared" si="4"/>
        <v>0</v>
      </c>
      <c r="D77" s="115" t="e">
        <f>VLOOKUP(H77,'Варианты ручек'!A:C,3,FALSE())</f>
        <v>#N/A</v>
      </c>
      <c r="E77" s="115">
        <f>Ввід!H107</f>
        <v>0</v>
      </c>
      <c r="F77" s="115">
        <f>IF(E77=1,Ввід!C107*Ввід!D107*0.001,(IF(E77=2,Ввід!B107*Ввід!D107*0.001,(IF(E77=3,Ввід!C107*Ввід!D107*0.001,(IF(E77=4,Ввід!B107*Ввід!D107*0.001,'для подсчета ручки'!J77)))))))</f>
        <v>0</v>
      </c>
      <c r="G77" s="442" t="e">
        <f t="shared" si="5"/>
        <v>#N/A</v>
      </c>
      <c r="H77" s="115" t="str">
        <f>IFERROR(VLOOKUP(B77,'Варианты ручек'!$A$2:$D$7,1,0)," ")</f>
        <v xml:space="preserve"> </v>
      </c>
      <c r="I77" s="115"/>
    </row>
    <row r="78" spans="1:9" ht="13.5" x14ac:dyDescent="0.2">
      <c r="A78" s="427">
        <v>76</v>
      </c>
      <c r="B78" s="115" t="str">
        <f>Ввід!G108</f>
        <v>Без ручки-профілю</v>
      </c>
      <c r="C78" s="115">
        <f t="shared" si="4"/>
        <v>0</v>
      </c>
      <c r="D78" s="115" t="e">
        <f>VLOOKUP(H78,'Варианты ручек'!A:C,3,FALSE())</f>
        <v>#N/A</v>
      </c>
      <c r="E78" s="115">
        <f>Ввід!H108</f>
        <v>0</v>
      </c>
      <c r="F78" s="115">
        <f>IF(E78=1,Ввід!C108*Ввід!D108*0.001,(IF(E78=2,Ввід!B108*Ввід!D108*0.001,(IF(E78=3,Ввід!C108*Ввід!D108*0.001,(IF(E78=4,Ввід!B108*Ввід!D108*0.001,'для подсчета ручки'!J78)))))))</f>
        <v>0</v>
      </c>
      <c r="G78" s="442" t="e">
        <f t="shared" si="5"/>
        <v>#N/A</v>
      </c>
      <c r="H78" s="115" t="str">
        <f>IFERROR(VLOOKUP(B78,'Варианты ручек'!$A$2:$D$7,1,0)," ")</f>
        <v xml:space="preserve"> </v>
      </c>
      <c r="I78" s="115"/>
    </row>
    <row r="79" spans="1:9" ht="13.5" x14ac:dyDescent="0.2">
      <c r="A79" s="427">
        <v>77</v>
      </c>
      <c r="B79" s="115" t="str">
        <f>Ввід!G109</f>
        <v>Без ручки-профілю</v>
      </c>
      <c r="C79" s="115">
        <f t="shared" si="4"/>
        <v>0</v>
      </c>
      <c r="D79" s="115" t="e">
        <f>VLOOKUP(H79,'Варианты ручек'!A:C,3,FALSE())</f>
        <v>#N/A</v>
      </c>
      <c r="E79" s="115">
        <f>Ввід!H109</f>
        <v>0</v>
      </c>
      <c r="F79" s="115">
        <f>IF(E79=1,Ввід!C109*Ввід!D109*0.001,(IF(E79=2,Ввід!B109*Ввід!D109*0.001,(IF(E79=3,Ввід!C109*Ввід!D109*0.001,(IF(E79=4,Ввід!B109*Ввід!D109*0.001,'для подсчета ручки'!J79)))))))</f>
        <v>0</v>
      </c>
      <c r="G79" s="442" t="e">
        <f t="shared" si="5"/>
        <v>#N/A</v>
      </c>
      <c r="H79" s="115" t="str">
        <f>IFERROR(VLOOKUP(B79,'Варианты ручек'!$A$2:$D$7,1,0)," ")</f>
        <v xml:space="preserve"> </v>
      </c>
      <c r="I79" s="115"/>
    </row>
    <row r="80" spans="1:9" ht="13.5" x14ac:dyDescent="0.2">
      <c r="A80" s="427">
        <v>78</v>
      </c>
      <c r="B80" s="115" t="str">
        <f>Ввід!G110</f>
        <v>Без ручки-профілю</v>
      </c>
      <c r="C80" s="115">
        <f t="shared" si="4"/>
        <v>0</v>
      </c>
      <c r="D80" s="115" t="e">
        <f>VLOOKUP(H80,'Варианты ручек'!A:C,3,FALSE())</f>
        <v>#N/A</v>
      </c>
      <c r="E80" s="115">
        <f>Ввід!H110</f>
        <v>0</v>
      </c>
      <c r="F80" s="115">
        <f>IF(E80=1,Ввід!C110*Ввід!D110*0.001,(IF(E80=2,Ввід!B110*Ввід!D110*0.001,(IF(E80=3,Ввід!C110*Ввід!D110*0.001,(IF(E80=4,Ввід!B110*Ввід!D110*0.001,'для подсчета ручки'!J80)))))))</f>
        <v>0</v>
      </c>
      <c r="G80" s="442" t="e">
        <f t="shared" si="5"/>
        <v>#N/A</v>
      </c>
      <c r="H80" s="115" t="str">
        <f>IFERROR(VLOOKUP(B80,'Варианты ручек'!$A$2:$D$7,1,0)," ")</f>
        <v xml:space="preserve"> </v>
      </c>
      <c r="I80" s="115"/>
    </row>
    <row r="81" spans="1:9" ht="13.5" x14ac:dyDescent="0.2">
      <c r="A81" s="427">
        <v>79</v>
      </c>
      <c r="B81" s="115" t="str">
        <f>Ввід!G111</f>
        <v>Без ручки-профілю</v>
      </c>
      <c r="C81" s="115">
        <f t="shared" si="4"/>
        <v>0</v>
      </c>
      <c r="D81" s="115" t="e">
        <f>VLOOKUP(H81,'Варианты ручек'!A:C,3,FALSE())</f>
        <v>#N/A</v>
      </c>
      <c r="E81" s="115">
        <f>Ввід!H111</f>
        <v>0</v>
      </c>
      <c r="F81" s="115">
        <f>IF(E81=1,Ввід!C111*Ввід!D111*0.001,(IF(E81=2,Ввід!B111*Ввід!D111*0.001,(IF(E81=3,Ввід!C111*Ввід!D111*0.001,(IF(E81=4,Ввід!B111*Ввід!D111*0.001,'для подсчета ручки'!J81)))))))</f>
        <v>0</v>
      </c>
      <c r="G81" s="442" t="e">
        <f t="shared" si="5"/>
        <v>#N/A</v>
      </c>
      <c r="H81" s="115" t="str">
        <f>IFERROR(VLOOKUP(B81,'Варианты ручек'!$A$2:$D$7,1,0)," ")</f>
        <v xml:space="preserve"> </v>
      </c>
      <c r="I81" s="115"/>
    </row>
    <row r="82" spans="1:9" ht="13.5" x14ac:dyDescent="0.2">
      <c r="A82" s="427">
        <v>80</v>
      </c>
      <c r="B82" s="115" t="str">
        <f>Ввід!G112</f>
        <v>Без ручки-профілю</v>
      </c>
      <c r="C82" s="115">
        <f t="shared" si="4"/>
        <v>0</v>
      </c>
      <c r="D82" s="115" t="e">
        <f>VLOOKUP(H82,'Варианты ручек'!A:C,3,FALSE())</f>
        <v>#N/A</v>
      </c>
      <c r="E82" s="115">
        <f>Ввід!H112</f>
        <v>0</v>
      </c>
      <c r="F82" s="115">
        <f>IF(E82=1,Ввід!C112*Ввід!D112*0.001,(IF(E82=2,Ввід!B112*Ввід!D112*0.001,(IF(E82=3,Ввід!C112*Ввід!D112*0.001,(IF(E82=4,Ввід!B112*Ввід!D112*0.001,'для подсчета ручки'!J82)))))))</f>
        <v>0</v>
      </c>
      <c r="G82" s="442" t="e">
        <f t="shared" si="5"/>
        <v>#N/A</v>
      </c>
      <c r="H82" s="115" t="str">
        <f>IFERROR(VLOOKUP(B82,'Варианты ручек'!$A$2:$D$7,1,0)," ")</f>
        <v xml:space="preserve"> </v>
      </c>
      <c r="I82" s="115"/>
    </row>
    <row r="83" spans="1:9" ht="13.5" x14ac:dyDescent="0.2">
      <c r="A83" s="427">
        <v>81</v>
      </c>
      <c r="B83" s="115" t="str">
        <f>Ввід!G113</f>
        <v>Без ручки-профілю</v>
      </c>
      <c r="C83" s="115">
        <f t="shared" si="4"/>
        <v>0</v>
      </c>
      <c r="D83" s="115" t="e">
        <f>VLOOKUP(H83,'Варианты ручек'!A:C,3,FALSE())</f>
        <v>#N/A</v>
      </c>
      <c r="E83" s="115">
        <f>Ввід!H113</f>
        <v>0</v>
      </c>
      <c r="F83" s="115">
        <f>IF(E83=1,Ввід!C113*Ввід!D113*0.001,(IF(E83=2,Ввід!B113*Ввід!D113*0.001,(IF(E83=3,Ввід!C113*Ввід!D113*0.001,(IF(E83=4,Ввід!B113*Ввід!D113*0.001,'для подсчета ручки'!J83)))))))</f>
        <v>0</v>
      </c>
      <c r="G83" s="442" t="e">
        <f t="shared" si="5"/>
        <v>#N/A</v>
      </c>
      <c r="H83" s="115" t="str">
        <f>IFERROR(VLOOKUP(B83,'Варианты ручек'!$A$2:$D$7,1,0)," ")</f>
        <v xml:space="preserve"> </v>
      </c>
      <c r="I83" s="115"/>
    </row>
    <row r="84" spans="1:9" ht="13.5" x14ac:dyDescent="0.2">
      <c r="A84" s="427">
        <v>82</v>
      </c>
      <c r="B84" s="115" t="str">
        <f>Ввід!G114</f>
        <v>Без ручки-профілю</v>
      </c>
      <c r="C84" s="115">
        <f t="shared" si="4"/>
        <v>0</v>
      </c>
      <c r="D84" s="115" t="e">
        <f>VLOOKUP(H84,'Варианты ручек'!A:C,3,FALSE())</f>
        <v>#N/A</v>
      </c>
      <c r="E84" s="115">
        <f>Ввід!H114</f>
        <v>0</v>
      </c>
      <c r="F84" s="115">
        <f>IF(E84=1,Ввід!C114*Ввід!D114*0.001,(IF(E84=2,Ввід!B114*Ввід!D114*0.001,(IF(E84=3,Ввід!C114*Ввід!D114*0.001,(IF(E84=4,Ввід!B114*Ввід!D114*0.001,'для подсчета ручки'!J84)))))))</f>
        <v>0</v>
      </c>
      <c r="G84" s="442" t="e">
        <f t="shared" si="5"/>
        <v>#N/A</v>
      </c>
      <c r="H84" s="115" t="str">
        <f>IFERROR(VLOOKUP(B84,'Варианты ручек'!$A$2:$D$7,1,0)," ")</f>
        <v xml:space="preserve"> </v>
      </c>
      <c r="I84" s="115"/>
    </row>
    <row r="85" spans="1:9" ht="13.5" x14ac:dyDescent="0.2">
      <c r="A85" s="427">
        <v>83</v>
      </c>
      <c r="B85" s="115" t="str">
        <f>Ввід!G115</f>
        <v>Без ручки-профілю</v>
      </c>
      <c r="C85" s="115">
        <f t="shared" si="4"/>
        <v>0</v>
      </c>
      <c r="D85" s="115" t="e">
        <f>VLOOKUP(H85,'Варианты ручек'!A:C,3,FALSE())</f>
        <v>#N/A</v>
      </c>
      <c r="E85" s="115">
        <f>Ввід!H115</f>
        <v>0</v>
      </c>
      <c r="F85" s="115">
        <f>IF(E85=1,Ввід!C115*Ввід!D115*0.001,(IF(E85=2,Ввід!B115*Ввід!D115*0.001,(IF(E85=3,Ввід!C115*Ввід!D115*0.001,(IF(E85=4,Ввід!B115*Ввід!D115*0.001,'для подсчета ручки'!J85)))))))</f>
        <v>0</v>
      </c>
      <c r="G85" s="442" t="e">
        <f t="shared" si="5"/>
        <v>#N/A</v>
      </c>
      <c r="H85" s="115" t="str">
        <f>IFERROR(VLOOKUP(B85,'Варианты ручек'!$A$2:$D$7,1,0)," ")</f>
        <v xml:space="preserve"> </v>
      </c>
      <c r="I85" s="115"/>
    </row>
    <row r="86" spans="1:9" ht="13.5" x14ac:dyDescent="0.2">
      <c r="A86" s="427">
        <v>84</v>
      </c>
      <c r="B86" s="115" t="str">
        <f>Ввід!G116</f>
        <v>Без ручки-профілю</v>
      </c>
      <c r="C86" s="115">
        <f t="shared" si="4"/>
        <v>0</v>
      </c>
      <c r="D86" s="115" t="e">
        <f>VLOOKUP(H86,'Варианты ручек'!A:C,3,FALSE())</f>
        <v>#N/A</v>
      </c>
      <c r="E86" s="115">
        <f>Ввід!H116</f>
        <v>0</v>
      </c>
      <c r="F86" s="115">
        <f>IF(E86=1,Ввід!C116*Ввід!D116*0.001,(IF(E86=2,Ввід!B116*Ввід!D116*0.001,(IF(E86=3,Ввід!C116*Ввід!D116*0.001,(IF(E86=4,Ввід!B116*Ввід!D116*0.001,'для подсчета ручки'!J86)))))))</f>
        <v>0</v>
      </c>
      <c r="G86" s="442" t="e">
        <f t="shared" si="5"/>
        <v>#N/A</v>
      </c>
      <c r="H86" s="115" t="str">
        <f>IFERROR(VLOOKUP(B86,'Варианты ручек'!$A$2:$D$7,1,0)," ")</f>
        <v xml:space="preserve"> </v>
      </c>
      <c r="I86" s="115"/>
    </row>
    <row r="87" spans="1:9" ht="13.5" x14ac:dyDescent="0.2">
      <c r="A87" s="427">
        <v>85</v>
      </c>
      <c r="B87" s="115" t="str">
        <f>Ввід!G117</f>
        <v>Без ручки-профілю</v>
      </c>
      <c r="C87" s="115">
        <f t="shared" si="4"/>
        <v>0</v>
      </c>
      <c r="D87" s="115" t="e">
        <f>VLOOKUP(H87,'Варианты ручек'!A:C,3,FALSE())</f>
        <v>#N/A</v>
      </c>
      <c r="E87" s="115">
        <f>Ввід!H117</f>
        <v>0</v>
      </c>
      <c r="F87" s="115">
        <f>IF(E87=1,Ввід!C117*Ввід!D117*0.001,(IF(E87=2,Ввід!B117*Ввід!D117*0.001,(IF(E87=3,Ввід!C117*Ввід!D117*0.001,(IF(E87=4,Ввід!B117*Ввід!D117*0.001,'для подсчета ручки'!J87)))))))</f>
        <v>0</v>
      </c>
      <c r="G87" s="442" t="e">
        <f t="shared" si="5"/>
        <v>#N/A</v>
      </c>
      <c r="H87" s="115" t="str">
        <f>IFERROR(VLOOKUP(B87,'Варианты ручек'!$A$2:$D$7,1,0)," ")</f>
        <v xml:space="preserve"> </v>
      </c>
      <c r="I87" s="115"/>
    </row>
    <row r="88" spans="1:9" ht="13.5" x14ac:dyDescent="0.2">
      <c r="A88" s="427">
        <v>86</v>
      </c>
      <c r="B88" s="115" t="str">
        <f>Ввід!G118</f>
        <v>Без ручки-профілю</v>
      </c>
      <c r="C88" s="115">
        <f t="shared" si="4"/>
        <v>0</v>
      </c>
      <c r="D88" s="115" t="e">
        <f>VLOOKUP(H88,'Варианты ручек'!A:C,3,FALSE())</f>
        <v>#N/A</v>
      </c>
      <c r="E88" s="115">
        <f>Ввід!H118</f>
        <v>0</v>
      </c>
      <c r="F88" s="115">
        <f>IF(E88=1,Ввід!C118*Ввід!D118*0.001,(IF(E88=2,Ввід!B118*Ввід!D118*0.001,(IF(E88=3,Ввід!C118*Ввід!D118*0.001,(IF(E88=4,Ввід!B118*Ввід!D118*0.001,'для подсчета ручки'!J88)))))))</f>
        <v>0</v>
      </c>
      <c r="G88" s="442" t="e">
        <f t="shared" si="5"/>
        <v>#N/A</v>
      </c>
      <c r="H88" s="115" t="str">
        <f>IFERROR(VLOOKUP(B88,'Варианты ручек'!$A$2:$D$7,1,0)," ")</f>
        <v xml:space="preserve"> </v>
      </c>
      <c r="I88" s="115"/>
    </row>
    <row r="89" spans="1:9" ht="13.5" x14ac:dyDescent="0.2">
      <c r="A89" s="427">
        <v>87</v>
      </c>
      <c r="B89" s="115" t="str">
        <f>Ввід!G119</f>
        <v>Без ручки-профілю</v>
      </c>
      <c r="C89" s="115">
        <f t="shared" si="4"/>
        <v>0</v>
      </c>
      <c r="D89" s="115" t="e">
        <f>VLOOKUP(H89,'Варианты ручек'!A:C,3,FALSE())</f>
        <v>#N/A</v>
      </c>
      <c r="E89" s="115">
        <f>Ввід!H119</f>
        <v>0</v>
      </c>
      <c r="F89" s="115">
        <f>IF(E89=1,Ввід!C119*Ввід!D119*0.001,(IF(E89=2,Ввід!B119*Ввід!D119*0.001,(IF(E89=3,Ввід!C119*Ввід!D119*0.001,(IF(E89=4,Ввід!B119*Ввід!D119*0.001,'для подсчета ручки'!J89)))))))</f>
        <v>0</v>
      </c>
      <c r="G89" s="442" t="e">
        <f t="shared" si="5"/>
        <v>#N/A</v>
      </c>
      <c r="H89" s="115" t="str">
        <f>IFERROR(VLOOKUP(B89,'Варианты ручек'!$A$2:$D$7,1,0)," ")</f>
        <v xml:space="preserve"> </v>
      </c>
      <c r="I89" s="115"/>
    </row>
    <row r="90" spans="1:9" ht="13.5" x14ac:dyDescent="0.2">
      <c r="A90" s="427">
        <v>88</v>
      </c>
      <c r="B90" s="115" t="str">
        <f>Ввід!G120</f>
        <v>Без ручки-профілю</v>
      </c>
      <c r="C90" s="115">
        <f t="shared" si="4"/>
        <v>0</v>
      </c>
      <c r="D90" s="115" t="e">
        <f>VLOOKUP(H90,'Варианты ручек'!A:C,3,FALSE())</f>
        <v>#N/A</v>
      </c>
      <c r="E90" s="115">
        <f>Ввід!H120</f>
        <v>0</v>
      </c>
      <c r="F90" s="115">
        <f>IF(E90=1,Ввід!C120*Ввід!D120*0.001,(IF(E90=2,Ввід!B120*Ввід!D120*0.001,(IF(E90=3,Ввід!C120*Ввід!D120*0.001,(IF(E90=4,Ввід!B120*Ввід!D120*0.001,'для подсчета ручки'!J90)))))))</f>
        <v>0</v>
      </c>
      <c r="G90" s="442" t="e">
        <f t="shared" si="5"/>
        <v>#N/A</v>
      </c>
      <c r="H90" s="115" t="str">
        <f>IFERROR(VLOOKUP(B90,'Варианты ручек'!$A$2:$D$7,1,0)," ")</f>
        <v xml:space="preserve"> </v>
      </c>
      <c r="I90" s="115"/>
    </row>
    <row r="91" spans="1:9" ht="13.5" x14ac:dyDescent="0.2">
      <c r="A91" s="427">
        <v>89</v>
      </c>
      <c r="B91" s="115" t="str">
        <f>Ввід!G121</f>
        <v>Без ручки-профілю</v>
      </c>
      <c r="C91" s="115">
        <f t="shared" si="4"/>
        <v>0</v>
      </c>
      <c r="D91" s="115" t="e">
        <f>VLOOKUP(H91,'Варианты ручек'!A:C,3,FALSE())</f>
        <v>#N/A</v>
      </c>
      <c r="E91" s="115">
        <f>Ввід!H121</f>
        <v>0</v>
      </c>
      <c r="F91" s="115">
        <f>IF(E91=1,Ввід!C121*Ввід!D121*0.001,(IF(E91=2,Ввід!B121*Ввід!D121*0.001,(IF(E91=3,Ввід!C121*Ввід!D121*0.001,(IF(E91=4,Ввід!B121*Ввід!D121*0.001,'для подсчета ручки'!J91)))))))</f>
        <v>0</v>
      </c>
      <c r="G91" s="442" t="e">
        <f t="shared" si="5"/>
        <v>#N/A</v>
      </c>
      <c r="H91" s="115" t="str">
        <f>IFERROR(VLOOKUP(B91,'Варианты ручек'!$A$2:$D$7,1,0)," ")</f>
        <v xml:space="preserve"> </v>
      </c>
      <c r="I91" s="115"/>
    </row>
    <row r="92" spans="1:9" ht="13.5" x14ac:dyDescent="0.2">
      <c r="A92" s="427">
        <v>90</v>
      </c>
      <c r="B92" s="115" t="str">
        <f>Ввід!G122</f>
        <v>Без ручки-профілю</v>
      </c>
      <c r="C92" s="115">
        <f t="shared" si="4"/>
        <v>0</v>
      </c>
      <c r="D92" s="115" t="e">
        <f>VLOOKUP(H92,'Варианты ручек'!A:C,3,FALSE())</f>
        <v>#N/A</v>
      </c>
      <c r="E92" s="115">
        <f>Ввід!H122</f>
        <v>0</v>
      </c>
      <c r="F92" s="115">
        <f>IF(E92=1,Ввід!C122*Ввід!D122*0.001,(IF(E92=2,Ввід!B122*Ввід!D122*0.001,(IF(E92=3,Ввід!C122*Ввід!D122*0.001,(IF(E92=4,Ввід!B122*Ввід!D122*0.001,'для подсчета ручки'!J92)))))))</f>
        <v>0</v>
      </c>
      <c r="G92" s="442" t="e">
        <f t="shared" si="5"/>
        <v>#N/A</v>
      </c>
      <c r="H92" s="115" t="str">
        <f>IFERROR(VLOOKUP(B92,'Варианты ручек'!$A$2:$D$7,1,0)," ")</f>
        <v xml:space="preserve"> </v>
      </c>
      <c r="I92" s="115"/>
    </row>
    <row r="93" spans="1:9" ht="13.5" x14ac:dyDescent="0.2">
      <c r="A93" s="427">
        <v>91</v>
      </c>
      <c r="B93" s="115" t="str">
        <f>Ввід!G123</f>
        <v>Без ручки-профілю</v>
      </c>
      <c r="C93" s="115">
        <f t="shared" si="4"/>
        <v>0</v>
      </c>
      <c r="D93" s="115" t="e">
        <f>VLOOKUP(H93,'Варианты ручек'!A:C,3,FALSE())</f>
        <v>#N/A</v>
      </c>
      <c r="E93" s="115">
        <f>Ввід!H123</f>
        <v>0</v>
      </c>
      <c r="F93" s="115">
        <f>IF(E93=1,Ввід!C123*Ввід!D123*0.001,(IF(E93=2,Ввід!B123*Ввід!D123*0.001,(IF(E93=3,Ввід!C123*Ввід!D123*0.001,(IF(E93=4,Ввід!B123*Ввід!D123*0.001,'для подсчета ручки'!J93)))))))</f>
        <v>0</v>
      </c>
      <c r="G93" s="442" t="e">
        <f t="shared" si="5"/>
        <v>#N/A</v>
      </c>
      <c r="H93" s="115" t="str">
        <f>IFERROR(VLOOKUP(B93,'Варианты ручек'!$A$2:$D$7,1,0)," ")</f>
        <v xml:space="preserve"> </v>
      </c>
      <c r="I93" s="115"/>
    </row>
    <row r="94" spans="1:9" ht="13.5" x14ac:dyDescent="0.2">
      <c r="A94" s="427">
        <v>92</v>
      </c>
      <c r="B94" s="115" t="str">
        <f>Ввід!G124</f>
        <v>Без ручки-профілю</v>
      </c>
      <c r="C94" s="115">
        <f t="shared" si="4"/>
        <v>0</v>
      </c>
      <c r="D94" s="115" t="e">
        <f>VLOOKUP(H94,'Варианты ручек'!A:C,3,FALSE())</f>
        <v>#N/A</v>
      </c>
      <c r="E94" s="115">
        <f>Ввід!H124</f>
        <v>0</v>
      </c>
      <c r="F94" s="115">
        <f>IF(E94=1,Ввід!C124*Ввід!D124*0.001,(IF(E94=2,Ввід!B124*Ввід!D124*0.001,(IF(E94=3,Ввід!C124*Ввід!D124*0.001,(IF(E94=4,Ввід!B124*Ввід!D124*0.001,'для подсчета ручки'!J94)))))))</f>
        <v>0</v>
      </c>
      <c r="G94" s="442" t="e">
        <f t="shared" si="5"/>
        <v>#N/A</v>
      </c>
      <c r="H94" s="115" t="str">
        <f>IFERROR(VLOOKUP(B94,'Варианты ручек'!$A$2:$D$7,1,0)," ")</f>
        <v xml:space="preserve"> </v>
      </c>
      <c r="I94" s="115"/>
    </row>
    <row r="95" spans="1:9" ht="13.5" x14ac:dyDescent="0.2">
      <c r="A95" s="427">
        <v>93</v>
      </c>
      <c r="B95" s="115" t="str">
        <f>Ввід!G125</f>
        <v>Без ручки-профілю</v>
      </c>
      <c r="C95" s="115">
        <f t="shared" si="4"/>
        <v>0</v>
      </c>
      <c r="D95" s="115" t="e">
        <f>VLOOKUP(H95,'Варианты ручек'!A:C,3,FALSE())</f>
        <v>#N/A</v>
      </c>
      <c r="E95" s="115">
        <f>Ввід!H125</f>
        <v>0</v>
      </c>
      <c r="F95" s="115">
        <f>IF(E95=1,Ввід!C125*Ввід!D125*0.001,(IF(E95=2,Ввід!B125*Ввід!D125*0.001,(IF(E95=3,Ввід!C125*Ввід!D125*0.001,(IF(E95=4,Ввід!B125*Ввід!D125*0.001,'для подсчета ручки'!J95)))))))</f>
        <v>0</v>
      </c>
      <c r="G95" s="442" t="e">
        <f t="shared" si="5"/>
        <v>#N/A</v>
      </c>
      <c r="H95" s="115" t="str">
        <f>IFERROR(VLOOKUP(B95,'Варианты ручек'!$A$2:$D$7,1,0)," ")</f>
        <v xml:space="preserve"> </v>
      </c>
      <c r="I95" s="115"/>
    </row>
    <row r="96" spans="1:9" ht="13.5" x14ac:dyDescent="0.2">
      <c r="A96" s="427">
        <v>94</v>
      </c>
      <c r="B96" s="115" t="str">
        <f>Ввід!G126</f>
        <v>Без ручки-профілю</v>
      </c>
      <c r="C96" s="115">
        <f t="shared" si="4"/>
        <v>0</v>
      </c>
      <c r="D96" s="115" t="e">
        <f>VLOOKUP(H96,'Варианты ручек'!A:C,3,FALSE())</f>
        <v>#N/A</v>
      </c>
      <c r="E96" s="115">
        <f>Ввід!H126</f>
        <v>0</v>
      </c>
      <c r="F96" s="115">
        <f>IF(E96=1,Ввід!C126*Ввід!D126*0.001,(IF(E96=2,Ввід!B126*Ввід!D126*0.001,(IF(E96=3,Ввід!C126*Ввід!D126*0.001,(IF(E96=4,Ввід!B126*Ввід!D126*0.001,'для подсчета ручки'!J96)))))))</f>
        <v>0</v>
      </c>
      <c r="G96" s="442" t="e">
        <f t="shared" si="5"/>
        <v>#N/A</v>
      </c>
      <c r="H96" s="115" t="str">
        <f>IFERROR(VLOOKUP(B96,'Варианты ручек'!$A$2:$D$7,1,0)," ")</f>
        <v xml:space="preserve"> </v>
      </c>
      <c r="I96" s="115"/>
    </row>
    <row r="97" spans="1:9" ht="13.5" x14ac:dyDescent="0.2">
      <c r="A97" s="427">
        <v>95</v>
      </c>
      <c r="B97" s="115" t="str">
        <f>Ввід!G127</f>
        <v>Без ручки-профілю</v>
      </c>
      <c r="C97" s="115">
        <f t="shared" si="4"/>
        <v>0</v>
      </c>
      <c r="D97" s="115" t="e">
        <f>VLOOKUP(H97,'Варианты ручек'!A:C,3,FALSE())</f>
        <v>#N/A</v>
      </c>
      <c r="E97" s="115">
        <f>Ввід!H127</f>
        <v>0</v>
      </c>
      <c r="F97" s="115">
        <f>IF(E97=1,Ввід!C127*Ввід!D127*0.001,(IF(E97=2,Ввід!B127*Ввід!D127*0.001,(IF(E97=3,Ввід!C127*Ввід!D127*0.001,(IF(E97=4,Ввід!B127*Ввід!D127*0.001,'для подсчета ручки'!J97)))))))</f>
        <v>0</v>
      </c>
      <c r="G97" s="442" t="e">
        <f t="shared" si="5"/>
        <v>#N/A</v>
      </c>
      <c r="H97" s="115" t="str">
        <f>IFERROR(VLOOKUP(B97,'Варианты ручек'!$A$2:$D$7,1,0)," ")</f>
        <v xml:space="preserve"> </v>
      </c>
      <c r="I97" s="115"/>
    </row>
    <row r="98" spans="1:9" ht="13.5" x14ac:dyDescent="0.2">
      <c r="A98" s="427">
        <v>96</v>
      </c>
      <c r="B98" s="115" t="str">
        <f>Ввід!G128</f>
        <v>Без ручки-профілю</v>
      </c>
      <c r="C98" s="115">
        <f t="shared" si="4"/>
        <v>0</v>
      </c>
      <c r="D98" s="115" t="e">
        <f>VLOOKUP(H98,'Варианты ручек'!A:C,3,FALSE())</f>
        <v>#N/A</v>
      </c>
      <c r="E98" s="115">
        <f>Ввід!H128</f>
        <v>0</v>
      </c>
      <c r="F98" s="115">
        <f>IF(E98=1,Ввід!C128*Ввід!D128*0.001,(IF(E98=2,Ввід!B128*Ввід!D128*0.001,(IF(E98=3,Ввід!C128*Ввід!D128*0.001,(IF(E98=4,Ввід!B128*Ввід!D128*0.001,'для подсчета ручки'!J98)))))))</f>
        <v>0</v>
      </c>
      <c r="G98" s="442" t="e">
        <f t="shared" si="5"/>
        <v>#N/A</v>
      </c>
      <c r="H98" s="115" t="str">
        <f>IFERROR(VLOOKUP(B98,'Варианты ручек'!$A$2:$D$7,1,0)," ")</f>
        <v xml:space="preserve"> </v>
      </c>
      <c r="I98" s="115"/>
    </row>
    <row r="99" spans="1:9" ht="13.5" x14ac:dyDescent="0.2">
      <c r="A99" s="427">
        <v>97</v>
      </c>
      <c r="B99" s="115" t="str">
        <f>Ввід!G129</f>
        <v>Без ручки-профілю</v>
      </c>
      <c r="C99" s="115">
        <f t="shared" si="4"/>
        <v>0</v>
      </c>
      <c r="D99" s="115" t="e">
        <f>VLOOKUP(H99,'Варианты ручек'!A:C,3,FALSE())</f>
        <v>#N/A</v>
      </c>
      <c r="E99" s="115">
        <f>Ввід!H129</f>
        <v>0</v>
      </c>
      <c r="F99" s="115">
        <f>IF(E99=1,Ввід!C129*Ввід!D129*0.001,(IF(E99=2,Ввід!B129*Ввід!D129*0.001,(IF(E99=3,Ввід!C129*Ввід!D129*0.001,(IF(E99=4,Ввід!B129*Ввід!D129*0.001,'для подсчета ручки'!J99)))))))</f>
        <v>0</v>
      </c>
      <c r="G99" s="442" t="e">
        <f t="shared" ref="G99:G102" si="6">IF(D99=0,0,F99*D99)</f>
        <v>#N/A</v>
      </c>
      <c r="H99" s="115" t="str">
        <f>IFERROR(VLOOKUP(B99,'Варианты ручек'!$A$2:$D$7,1,0)," ")</f>
        <v xml:space="preserve"> </v>
      </c>
      <c r="I99" s="115"/>
    </row>
    <row r="100" spans="1:9" ht="13.5" x14ac:dyDescent="0.2">
      <c r="A100" s="427">
        <v>98</v>
      </c>
      <c r="B100" s="115" t="str">
        <f>Ввід!G130</f>
        <v>Без ручки-профілю</v>
      </c>
      <c r="C100" s="115">
        <f t="shared" si="4"/>
        <v>0</v>
      </c>
      <c r="D100" s="115" t="e">
        <f>VLOOKUP(H100,'Варианты ручек'!A:C,3,FALSE())</f>
        <v>#N/A</v>
      </c>
      <c r="E100" s="115">
        <f>Ввід!H130</f>
        <v>0</v>
      </c>
      <c r="F100" s="115">
        <f>IF(E100=1,Ввід!C130*Ввід!D130*0.001,(IF(E100=2,Ввід!B130*Ввід!D130*0.001,(IF(E100=3,Ввід!C130*Ввід!D130*0.001,(IF(E100=4,Ввід!B130*Ввід!D130*0.001,'для подсчета ручки'!J100)))))))</f>
        <v>0</v>
      </c>
      <c r="G100" s="442" t="e">
        <f t="shared" si="6"/>
        <v>#N/A</v>
      </c>
      <c r="H100" s="115" t="str">
        <f>IFERROR(VLOOKUP(B100,'Варианты ручек'!$A$2:$D$7,1,0)," ")</f>
        <v xml:space="preserve"> </v>
      </c>
      <c r="I100" s="115"/>
    </row>
    <row r="101" spans="1:9" ht="13.5" x14ac:dyDescent="0.2">
      <c r="A101" s="427">
        <v>99</v>
      </c>
      <c r="B101" s="115" t="str">
        <f>Ввід!G131</f>
        <v>Без ручки-профілю</v>
      </c>
      <c r="C101" s="115">
        <f t="shared" si="4"/>
        <v>0</v>
      </c>
      <c r="D101" s="115" t="e">
        <f>VLOOKUP(H101,'Варианты ручек'!A:C,3,FALSE())</f>
        <v>#N/A</v>
      </c>
      <c r="E101" s="115">
        <f>Ввід!H131</f>
        <v>0</v>
      </c>
      <c r="F101" s="115">
        <f>IF(E101=1,Ввід!C131*Ввід!D131*0.001,(IF(E101=2,Ввід!B131*Ввід!D131*0.001,(IF(E101=3,Ввід!C131*Ввід!D131*0.001,(IF(E101=4,Ввід!B131*Ввід!D131*0.001,'для подсчета ручки'!J101)))))))</f>
        <v>0</v>
      </c>
      <c r="G101" s="442" t="e">
        <f t="shared" si="6"/>
        <v>#N/A</v>
      </c>
      <c r="H101" s="115" t="str">
        <f>IFERROR(VLOOKUP(B101,'Варианты ручек'!$A$2:$D$7,1,0)," ")</f>
        <v xml:space="preserve"> </v>
      </c>
      <c r="I101" s="115"/>
    </row>
    <row r="102" spans="1:9" ht="13.5" x14ac:dyDescent="0.2">
      <c r="A102" s="427">
        <v>100</v>
      </c>
      <c r="B102" s="115" t="str">
        <f>Ввід!G132</f>
        <v>Без ручки-профілю</v>
      </c>
      <c r="C102" s="115">
        <f t="shared" si="4"/>
        <v>0</v>
      </c>
      <c r="D102" s="115" t="e">
        <f>VLOOKUP(H102,'Варианты ручек'!A:C,3,FALSE())</f>
        <v>#N/A</v>
      </c>
      <c r="E102" s="115">
        <f>Ввід!H132</f>
        <v>0</v>
      </c>
      <c r="F102" s="115">
        <f>IF(E102=1,Ввід!C132*Ввід!D132*0.001,(IF(E102=2,Ввід!B132*Ввід!D132*0.001,(IF(E102=3,Ввід!C132*Ввід!D132*0.001,(IF(E102=4,Ввід!B132*Ввід!D132*0.001,'для подсчета ручки'!J102)))))))</f>
        <v>0</v>
      </c>
      <c r="G102" s="442" t="e">
        <f t="shared" si="6"/>
        <v>#N/A</v>
      </c>
      <c r="H102" s="115" t="str">
        <f>IFERROR(VLOOKUP(B102,'Варианты ручек'!$A$2:$D$7,1,0)," ")</f>
        <v xml:space="preserve"> </v>
      </c>
      <c r="I102" s="115"/>
    </row>
  </sheetData>
  <sheetProtection algorithmName="SHA-512" hashValue="VXSHVEAVqqvex2amPQvqPQpriKaRNMGKTiReIaBnIT2e8ISftMNCIC6jSKeZpXuPxXB3b4CWU/EjhykaodnJag==" saltValue="leZ49lbapnk0y08jW9PmX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47"/>
  <sheetViews>
    <sheetView topLeftCell="N1" zoomScaleNormal="100" workbookViewId="0">
      <selection activeCellId="1" sqref="B33:D36 A1"/>
    </sheetView>
  </sheetViews>
  <sheetFormatPr defaultColWidth="9.140625" defaultRowHeight="12.75" x14ac:dyDescent="0.2"/>
  <cols>
    <col min="1" max="1" width="23.5703125" style="132" hidden="1" customWidth="1"/>
    <col min="2" max="2" width="15.7109375" style="132" hidden="1" customWidth="1"/>
    <col min="3" max="3" width="13.42578125" style="132" hidden="1" customWidth="1"/>
    <col min="4" max="4" width="15" style="132" hidden="1" customWidth="1"/>
    <col min="5" max="5" width="17.5703125" hidden="1" customWidth="1"/>
    <col min="6" max="6" width="9.42578125" style="132" hidden="1" customWidth="1"/>
    <col min="7" max="7" width="13.140625" style="132" hidden="1" customWidth="1"/>
    <col min="8" max="13" width="9.140625" style="132" hidden="1"/>
    <col min="14" max="1024" width="9.140625" style="132"/>
  </cols>
  <sheetData>
    <row r="2" spans="1:12" ht="51.75" customHeight="1" x14ac:dyDescent="0.2">
      <c r="A2" s="443" t="s">
        <v>851</v>
      </c>
      <c r="B2" s="116" t="s">
        <v>852</v>
      </c>
      <c r="C2" s="444" t="s">
        <v>847</v>
      </c>
      <c r="D2" s="113" t="s">
        <v>853</v>
      </c>
      <c r="E2" s="118"/>
      <c r="F2" s="116"/>
      <c r="G2" s="116"/>
      <c r="L2" s="132">
        <v>1</v>
      </c>
    </row>
    <row r="3" spans="1:12" x14ac:dyDescent="0.2">
      <c r="A3" s="445" t="s">
        <v>854</v>
      </c>
      <c r="B3" s="434">
        <v>0</v>
      </c>
      <c r="C3" s="446"/>
      <c r="D3" s="446"/>
      <c r="E3" s="118"/>
      <c r="F3" s="116"/>
      <c r="G3" s="116"/>
      <c r="L3" s="132">
        <v>2</v>
      </c>
    </row>
    <row r="4" spans="1:12" x14ac:dyDescent="0.2">
      <c r="A4" s="445" t="s">
        <v>59</v>
      </c>
      <c r="B4" s="434">
        <v>1</v>
      </c>
      <c r="C4" s="447">
        <v>612</v>
      </c>
      <c r="D4" s="116" t="s">
        <v>855</v>
      </c>
      <c r="E4" s="118"/>
      <c r="F4" s="436" t="s">
        <v>837</v>
      </c>
      <c r="G4" s="436" t="s">
        <v>856</v>
      </c>
      <c r="L4" s="132">
        <v>3</v>
      </c>
    </row>
    <row r="5" spans="1:12" ht="13.5" customHeight="1" x14ac:dyDescent="0.2">
      <c r="A5" s="445" t="s">
        <v>61</v>
      </c>
      <c r="B5" s="434">
        <v>2</v>
      </c>
      <c r="C5" s="447">
        <v>577</v>
      </c>
      <c r="D5" s="116" t="s">
        <v>857</v>
      </c>
      <c r="E5" s="118"/>
      <c r="F5" s="448" t="s">
        <v>838</v>
      </c>
      <c r="G5" s="448" t="s">
        <v>858</v>
      </c>
      <c r="L5" s="132">
        <v>4</v>
      </c>
    </row>
    <row r="6" spans="1:12" ht="12.75" customHeight="1" x14ac:dyDescent="0.2">
      <c r="A6" s="445" t="s">
        <v>63</v>
      </c>
      <c r="B6" s="434">
        <v>3</v>
      </c>
      <c r="C6" s="447">
        <v>645</v>
      </c>
      <c r="D6" s="116" t="s">
        <v>859</v>
      </c>
      <c r="E6" s="118"/>
      <c r="F6" s="448" t="s">
        <v>839</v>
      </c>
      <c r="G6" s="448" t="s">
        <v>860</v>
      </c>
      <c r="L6" s="132">
        <v>5</v>
      </c>
    </row>
    <row r="7" spans="1:12" x14ac:dyDescent="0.2">
      <c r="A7" s="445"/>
      <c r="B7" s="434">
        <v>4</v>
      </c>
      <c r="C7" s="116"/>
      <c r="D7" s="116" t="s">
        <v>861</v>
      </c>
      <c r="E7" s="118"/>
      <c r="F7" s="116"/>
      <c r="G7" s="116"/>
      <c r="L7" s="132">
        <v>6</v>
      </c>
    </row>
    <row r="8" spans="1:12" x14ac:dyDescent="0.2">
      <c r="A8" s="445"/>
      <c r="B8" s="434"/>
      <c r="C8" s="116"/>
      <c r="D8" s="116"/>
      <c r="E8" s="118"/>
      <c r="F8" s="116"/>
      <c r="G8" s="116"/>
      <c r="L8" s="132">
        <v>7</v>
      </c>
    </row>
    <row r="9" spans="1:12" x14ac:dyDescent="0.2">
      <c r="B9" s="270"/>
      <c r="L9" s="132">
        <v>8</v>
      </c>
    </row>
    <row r="10" spans="1:12" x14ac:dyDescent="0.2">
      <c r="L10" s="132">
        <v>9</v>
      </c>
    </row>
    <row r="11" spans="1:12" x14ac:dyDescent="0.2">
      <c r="L11" s="132">
        <v>10</v>
      </c>
    </row>
    <row r="12" spans="1:12" x14ac:dyDescent="0.2">
      <c r="L12" s="132">
        <v>11</v>
      </c>
    </row>
    <row r="13" spans="1:12" x14ac:dyDescent="0.2">
      <c r="B13" s="434">
        <v>1</v>
      </c>
      <c r="C13" s="116" t="s">
        <v>855</v>
      </c>
      <c r="D13" s="132" t="s">
        <v>862</v>
      </c>
      <c r="L13" s="132">
        <v>12</v>
      </c>
    </row>
    <row r="14" spans="1:12" x14ac:dyDescent="0.2">
      <c r="B14" s="434">
        <v>2</v>
      </c>
      <c r="C14" s="116" t="s">
        <v>857</v>
      </c>
      <c r="D14" s="132" t="s">
        <v>863</v>
      </c>
      <c r="L14" s="132">
        <v>13</v>
      </c>
    </row>
    <row r="15" spans="1:12" x14ac:dyDescent="0.2">
      <c r="B15" s="434">
        <v>3</v>
      </c>
      <c r="C15" s="116" t="s">
        <v>859</v>
      </c>
      <c r="D15" s="132" t="s">
        <v>864</v>
      </c>
      <c r="L15" s="132">
        <v>14</v>
      </c>
    </row>
    <row r="16" spans="1:12" x14ac:dyDescent="0.2">
      <c r="B16" s="434">
        <v>4</v>
      </c>
      <c r="C16" s="116" t="s">
        <v>861</v>
      </c>
      <c r="D16" s="132" t="s">
        <v>865</v>
      </c>
      <c r="L16" s="132">
        <v>15</v>
      </c>
    </row>
    <row r="17" spans="12:12" x14ac:dyDescent="0.2">
      <c r="L17" s="132">
        <v>16</v>
      </c>
    </row>
    <row r="45" spans="1:5" x14ac:dyDescent="0.2">
      <c r="A45" s="426"/>
      <c r="B45" s="426"/>
      <c r="C45" s="426"/>
      <c r="D45" s="426"/>
    </row>
    <row r="46" spans="1:5" ht="11.25" customHeight="1" x14ac:dyDescent="0.2">
      <c r="D46" s="449"/>
      <c r="E46" s="426"/>
    </row>
    <row r="47" spans="1:5" ht="12" customHeight="1" x14ac:dyDescent="0.2">
      <c r="D47" s="449"/>
      <c r="E47" s="426"/>
    </row>
  </sheetData>
  <sheetProtection algorithmName="SHA-512" hashValue="3B4G5F+LDopyTceM223QWzRyGNeWuL93VqPqtE0LMC20Q9jVjzDyWQOzLrZ55o+ptXy75mv3Q228EBRcgnYPfw==" saltValue="tf9p63x8AcyUyJDfTDPm6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"/>
  <sheetViews>
    <sheetView zoomScaleNormal="100" workbookViewId="0">
      <selection activeCell="G21" activeCellId="1" sqref="B33:D36 G21"/>
    </sheetView>
  </sheetViews>
  <sheetFormatPr defaultColWidth="11.5703125" defaultRowHeight="12.75" x14ac:dyDescent="0.2"/>
  <cols>
    <col min="1" max="64" width="8.7109375" customWidth="1"/>
  </cols>
  <sheetData>
    <row r="2" spans="1:14" ht="34.5" x14ac:dyDescent="0.45">
      <c r="B2" s="450" t="s">
        <v>866</v>
      </c>
      <c r="N2" s="132" t="s">
        <v>867</v>
      </c>
    </row>
    <row r="3" spans="1:14" ht="18" x14ac:dyDescent="0.25">
      <c r="C3" s="451" t="s">
        <v>868</v>
      </c>
    </row>
    <row r="4" spans="1:14" ht="6.75" customHeight="1" x14ac:dyDescent="0.25">
      <c r="C4" s="451"/>
    </row>
    <row r="5" spans="1:14" ht="18" x14ac:dyDescent="0.25">
      <c r="A5" s="451" t="s">
        <v>869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</row>
    <row r="6" spans="1:14" ht="18" x14ac:dyDescent="0.25">
      <c r="A6" s="451" t="s">
        <v>870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</row>
    <row r="7" spans="1:14" ht="5.25" customHeight="1" x14ac:dyDescent="0.25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</row>
    <row r="8" spans="1:14" ht="18" x14ac:dyDescent="0.25">
      <c r="A8" s="452" t="s">
        <v>871</v>
      </c>
      <c r="B8" s="453"/>
      <c r="C8" s="453"/>
      <c r="D8" s="453"/>
      <c r="E8" s="453"/>
      <c r="F8" s="452" t="s">
        <v>872</v>
      </c>
      <c r="G8" s="453"/>
      <c r="H8" s="453"/>
      <c r="I8" s="453"/>
      <c r="J8" s="453"/>
      <c r="K8" s="451"/>
    </row>
    <row r="9" spans="1:14" ht="18" x14ac:dyDescent="0.25">
      <c r="A9" s="452" t="s">
        <v>873</v>
      </c>
      <c r="B9" s="453"/>
      <c r="C9" s="453"/>
      <c r="D9" s="453"/>
      <c r="E9" s="453"/>
      <c r="F9" s="452" t="s">
        <v>874</v>
      </c>
      <c r="G9" s="453"/>
      <c r="H9" s="453"/>
      <c r="I9" s="453"/>
      <c r="J9" s="453"/>
      <c r="K9" s="451"/>
    </row>
    <row r="10" spans="1:14" ht="18" x14ac:dyDescent="0.25">
      <c r="A10" s="451"/>
      <c r="B10" s="451"/>
      <c r="C10" s="451"/>
      <c r="D10" s="451"/>
      <c r="E10" s="451"/>
      <c r="F10" s="451"/>
      <c r="G10" s="451"/>
      <c r="H10" s="451"/>
      <c r="I10" s="451"/>
      <c r="J10" s="451"/>
      <c r="K10" s="451"/>
    </row>
  </sheetData>
  <sheetProtection algorithmName="SHA-512" hashValue="LuM9Hy5Qwj55VexAjqsJjAjcKuzNfZmMT4zmpgO8w/1gz7IgnikT5qKxqoJ/MyfUiLF8HwANSkHHbSnQsimmxg==" saltValue="ksyYGGDoBE8RkDxfI0hzzA==" spinCount="100000" sheet="1" objects="1" scenarios="1"/>
  <pageMargins left="0.52986111111111101" right="0.2" top="0.32986111111111099" bottom="0.3402777777777780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85" zoomScaleNormal="100" workbookViewId="0">
      <selection activeCell="G108" sqref="G108"/>
    </sheetView>
  </sheetViews>
  <sheetFormatPr defaultColWidth="8.7109375" defaultRowHeight="12.75" x14ac:dyDescent="0.2"/>
  <cols>
    <col min="1" max="1" width="63" customWidth="1"/>
    <col min="2" max="3" width="9.140625" customWidth="1"/>
    <col min="4" max="5" width="13.7109375" customWidth="1"/>
    <col min="6" max="6" width="107.42578125" customWidth="1"/>
    <col min="7" max="7" width="32.85546875" customWidth="1"/>
    <col min="8" max="33" width="9.140625" customWidth="1"/>
  </cols>
  <sheetData>
    <row r="1" spans="1:8" ht="12.75" customHeight="1" x14ac:dyDescent="0.2">
      <c r="A1" s="426"/>
      <c r="B1" s="426"/>
      <c r="C1" s="426"/>
      <c r="D1" s="426"/>
      <c r="E1" s="426"/>
      <c r="F1" s="426"/>
      <c r="G1" s="426"/>
    </row>
    <row r="2" spans="1:8" ht="12.75" customHeight="1" x14ac:dyDescent="0.2">
      <c r="A2" s="457" t="s">
        <v>71</v>
      </c>
      <c r="B2" s="457" t="s">
        <v>875</v>
      </c>
      <c r="C2" s="457">
        <v>73193754</v>
      </c>
      <c r="D2" s="457" t="str">
        <f>VLOOKUP(A2,соответствие!G:BH,21,FALSE())</f>
        <v>GL-000U</v>
      </c>
      <c r="E2" s="457"/>
      <c r="F2" s="457" t="str">
        <f>VLOOKUP(A2,соответствие!G:BE,2,FALSE())</f>
        <v>Фасад Акрил TopX1800 високоглянцевий GL-000U біла ніч, товщина 18,4 мм, основа - МДФ, зворотня сторона – високоміцне покриття  HS 000U біле</v>
      </c>
      <c r="G2" s="457" t="s">
        <v>876</v>
      </c>
      <c r="H2" s="426"/>
    </row>
    <row r="3" spans="1:8" ht="12.75" customHeight="1" x14ac:dyDescent="0.2">
      <c r="A3" s="457" t="s">
        <v>69</v>
      </c>
      <c r="B3" s="457" t="s">
        <v>877</v>
      </c>
      <c r="C3" s="457">
        <v>73193778</v>
      </c>
      <c r="D3" s="457" t="str">
        <f>VLOOKUP(A3,соответствие!G:BH,21,FALSE())</f>
        <v>GL-001U</v>
      </c>
      <c r="E3" s="457"/>
      <c r="F3" s="457" t="str">
        <f>VLOOKUP(A3,соответствие!G:BE,2,FALSE())</f>
        <v>Фасад Акрил TopX1800 високоглянцевий GL-001U ультра білий, товщина 18,4 мм, основа - МДФ, зворотня сторона – високоміцне покриття  HS 000U біле</v>
      </c>
      <c r="G3" s="457" t="s">
        <v>878</v>
      </c>
      <c r="H3" s="426"/>
    </row>
    <row r="4" spans="1:8" ht="12.75" customHeight="1" x14ac:dyDescent="0.2">
      <c r="A4" s="457" t="s">
        <v>73</v>
      </c>
      <c r="B4" s="457" t="s">
        <v>879</v>
      </c>
      <c r="C4" s="457">
        <v>73193761</v>
      </c>
      <c r="D4" s="457" t="str">
        <f>VLOOKUP(A4,соответствие!G:BH,21,FALSE())</f>
        <v>GL-002U</v>
      </c>
      <c r="E4" s="457"/>
      <c r="F4" s="457" t="str">
        <f>VLOOKUP(A4,соответствие!G:BE,2,FALSE())</f>
        <v>Фасад Акрил TopX1800 високоглянцевий GL-002U біле сонце, товщина 18,4 мм, основа - МДФ, зворотня сторона – високоміцне покриття  HS 000U біле</v>
      </c>
      <c r="G4" s="457" t="s">
        <v>880</v>
      </c>
      <c r="H4" s="426"/>
    </row>
    <row r="5" spans="1:8" ht="12.75" customHeight="1" x14ac:dyDescent="0.2">
      <c r="A5" s="457" t="s">
        <v>75</v>
      </c>
      <c r="B5" s="457" t="s">
        <v>881</v>
      </c>
      <c r="C5" s="457">
        <v>73852552</v>
      </c>
      <c r="D5" s="457" t="s">
        <v>406</v>
      </c>
      <c r="E5" s="457"/>
      <c r="F5" s="457" t="s">
        <v>76</v>
      </c>
      <c r="G5" s="457"/>
      <c r="H5" s="426"/>
    </row>
    <row r="6" spans="1:8" ht="12.75" customHeight="1" x14ac:dyDescent="0.2">
      <c r="A6" s="457" t="s">
        <v>99</v>
      </c>
      <c r="B6" s="457" t="s">
        <v>882</v>
      </c>
      <c r="C6" s="457">
        <v>73193167</v>
      </c>
      <c r="D6" s="457" t="str">
        <f>VLOOKUP(A6,соответствие!G:BH,21,FALSE())</f>
        <v>GL-101U</v>
      </c>
      <c r="E6" s="457"/>
      <c r="F6" s="457" t="str">
        <f>VLOOKUP(A6,соответствие!G:BE,2,FALSE())</f>
        <v>Фасад Акрил TopX1800 високоглянцевий GL-101U каєнський перець, товщина 18,4 мм, основа - МДФ, зворотня сторона – високоміцне покриття  HS 000U біле</v>
      </c>
      <c r="G6" s="457" t="s">
        <v>883</v>
      </c>
      <c r="H6" s="426"/>
    </row>
    <row r="7" spans="1:8" ht="12.75" customHeight="1" x14ac:dyDescent="0.2">
      <c r="A7" s="457" t="s">
        <v>97</v>
      </c>
      <c r="B7" s="457" t="s">
        <v>884</v>
      </c>
      <c r="C7" s="457">
        <v>73193839</v>
      </c>
      <c r="D7" s="457" t="str">
        <f>VLOOKUP(A7,соответствие!G:BH,21,FALSE())</f>
        <v>GL-102U</v>
      </c>
      <c r="E7" s="457"/>
      <c r="F7" s="457" t="str">
        <f>VLOOKUP(A7,соответствие!G:BE,2,FALSE())</f>
        <v>Фасад Акрил TopX1800 високоглянцевий GL-102U сливовий, товщина 18,4 мм, основа - МДФ, зворотня сторона – високоміцне покриття  HS 000U біле</v>
      </c>
      <c r="G7" s="457" t="s">
        <v>885</v>
      </c>
      <c r="H7" s="426"/>
    </row>
    <row r="8" spans="1:8" ht="12.75" customHeight="1" x14ac:dyDescent="0.2">
      <c r="A8" s="457" t="s">
        <v>78</v>
      </c>
      <c r="B8" s="457" t="s">
        <v>886</v>
      </c>
      <c r="C8" s="457">
        <v>73193150</v>
      </c>
      <c r="D8" s="457" t="str">
        <f>VLOOKUP(A8,соответствие!G:BH,21,FALSE())</f>
        <v>GL-201U</v>
      </c>
      <c r="E8" s="457"/>
      <c r="F8" s="457" t="str">
        <f>VLOOKUP(A8,соответствие!G:BE,2,FALSE())</f>
        <v>Фасад Акрил TopX1800 високоглянцевий GL-201U жасмин, товщина 18,4 мм, основа - МДФ, зворотня сторона – високоміцне покриття  HS 000U біле</v>
      </c>
      <c r="G8" s="457" t="s">
        <v>887</v>
      </c>
      <c r="H8" s="426"/>
    </row>
    <row r="9" spans="1:8" ht="12.75" customHeight="1" x14ac:dyDescent="0.2">
      <c r="A9" s="457" t="s">
        <v>80</v>
      </c>
      <c r="B9" s="457" t="s">
        <v>888</v>
      </c>
      <c r="C9" s="457">
        <v>73193747</v>
      </c>
      <c r="D9" s="457" t="str">
        <f>VLOOKUP(A9,соответствие!G:BH,21,FALSE())</f>
        <v>GL-202U</v>
      </c>
      <c r="E9" s="457"/>
      <c r="F9" s="457" t="str">
        <f>VLOOKUP(A9,соответствие!G:BE,2,FALSE())</f>
        <v>Фасад Акрил TopX1800 високоглянцевий GL-202U мокко, товщина 18,4 мм, основа - МДФ, зворотня сторона – високоміцне покриття  HS 000U біле</v>
      </c>
      <c r="G9" s="457" t="s">
        <v>889</v>
      </c>
      <c r="H9" s="426"/>
    </row>
    <row r="10" spans="1:8" ht="12.75" customHeight="1" x14ac:dyDescent="0.2">
      <c r="A10" s="457" t="s">
        <v>91</v>
      </c>
      <c r="B10" s="457" t="s">
        <v>890</v>
      </c>
      <c r="C10" s="457">
        <v>73206607</v>
      </c>
      <c r="D10" s="457" t="str">
        <f>VLOOKUP(A10,соответствие!G:BH,21,FALSE())</f>
        <v>GL-301U</v>
      </c>
      <c r="E10" s="457"/>
      <c r="F10" s="457" t="str">
        <f>VLOOKUP(A10,соответствие!G:BE,2,FALSE())</f>
        <v>Фасад Акрил TopX1800 високоглянцевий GL-301U кам'яна троянда, товщина 18,4 мм, основа - МДФ, зворотня сторона – високоміцне покриття  HS 000U біле</v>
      </c>
      <c r="G10" s="457" t="s">
        <v>891</v>
      </c>
      <c r="H10" s="426"/>
    </row>
    <row r="11" spans="1:8" ht="12.75" customHeight="1" x14ac:dyDescent="0.2">
      <c r="A11" s="457" t="s">
        <v>93</v>
      </c>
      <c r="B11" s="457" t="s">
        <v>892</v>
      </c>
      <c r="C11" s="457">
        <v>73590676</v>
      </c>
      <c r="D11" s="457" t="str">
        <f>VLOOKUP(A11,соответствие!G:BH,21,FALSE())</f>
        <v>GL-302U</v>
      </c>
      <c r="E11" s="457"/>
      <c r="F11" s="457" t="str">
        <f>VLOOKUP(A11,соответствие!G:BE,2,FALSE())</f>
        <v>Фасад Акрил TopX1800 високоглянцевий GL-302U сапфір, товщина 18,4 мм, основа - МДФ, зворотня сторона – високоміцне покриття  HS 000U біле</v>
      </c>
      <c r="G11" s="457" t="s">
        <v>893</v>
      </c>
      <c r="H11" s="426"/>
    </row>
    <row r="12" spans="1:8" ht="12.75" customHeight="1" x14ac:dyDescent="0.2">
      <c r="A12" s="457" t="s">
        <v>95</v>
      </c>
      <c r="B12" s="457" t="s">
        <v>894</v>
      </c>
      <c r="C12" s="457">
        <v>73206614</v>
      </c>
      <c r="D12" s="457" t="str">
        <f>VLOOKUP(A12,соответствие!G:BH,21,FALSE())</f>
        <v>GL-403U</v>
      </c>
      <c r="E12" s="457"/>
      <c r="F12" s="457" t="str">
        <f>VLOOKUP(A12,соответствие!G:BE,2,FALSE())</f>
        <v>Фасад Акрил TopX1800 високоглянцевий GL-403U небесний оксамит, товщина 18,4 мм, основа - МДФ, зворотня сторона – високоміцне покриття  HS 000U біле</v>
      </c>
      <c r="G12" s="457" t="s">
        <v>895</v>
      </c>
      <c r="H12" s="426"/>
    </row>
    <row r="13" spans="1:8" ht="12.75" customHeight="1" x14ac:dyDescent="0.2">
      <c r="A13" s="457" t="s">
        <v>82</v>
      </c>
      <c r="B13" s="457" t="s">
        <v>896</v>
      </c>
      <c r="C13" s="457">
        <v>73193785</v>
      </c>
      <c r="D13" s="457" t="str">
        <f>VLOOKUP(A13,соответствие!G:BH,21,FALSE())</f>
        <v>GL-801U</v>
      </c>
      <c r="E13" s="457"/>
      <c r="F13" s="457" t="str">
        <f>VLOOKUP(A13,соответствие!G:BE,2,FALSE())</f>
        <v>Фасад Акрил TopX1800 високоглянцевий GL-801U лісовий вовк, товщина 18,4 мм, основа - МДФ, зворотня сторона – високоміцне покриття  HS 000U біле</v>
      </c>
      <c r="G13" s="457" t="s">
        <v>897</v>
      </c>
      <c r="H13" s="426"/>
    </row>
    <row r="14" spans="1:8" ht="12.75" customHeight="1" x14ac:dyDescent="0.2">
      <c r="A14" s="457" t="s">
        <v>20</v>
      </c>
      <c r="B14" s="457" t="s">
        <v>898</v>
      </c>
      <c r="C14" s="457">
        <v>73193792</v>
      </c>
      <c r="D14" s="457" t="str">
        <f>VLOOKUP(A14,соответствие!G:BH,21,FALSE())</f>
        <v>GL-802U</v>
      </c>
      <c r="E14" s="457"/>
      <c r="F14" s="457" t="str">
        <f>VLOOKUP(A14,соответствие!G:BE,2,FALSE())</f>
        <v>Фасад Акрил TopX1800 високоглянцевий GL-802U сірий шовк, товщина 18,4 мм, основа - МДФ, зворотня сторона – високоміцне покриття  HS 000U біле</v>
      </c>
      <c r="G14" s="457" t="s">
        <v>899</v>
      </c>
      <c r="H14" s="426"/>
    </row>
    <row r="15" spans="1:8" ht="12.75" customHeight="1" x14ac:dyDescent="0.2">
      <c r="A15" s="457" t="s">
        <v>87</v>
      </c>
      <c r="B15" s="457" t="s">
        <v>900</v>
      </c>
      <c r="C15" s="457">
        <v>73193808</v>
      </c>
      <c r="D15" s="457" t="str">
        <f>VLOOKUP(A15,соответствие!G:BH,21,FALSE())</f>
        <v>GL-803U</v>
      </c>
      <c r="E15" s="457"/>
      <c r="F15" s="457" t="str">
        <f>VLOOKUP(A15,соответствие!G:BE,2,FALSE())</f>
        <v>Фасад Акрил TopX1800 високоглянцевий GL-803U графіт, товщина 18,4 мм, основа - МДФ, зворотня сторона – високоміцне покриття  HS 900U чорне</v>
      </c>
      <c r="G15" s="457" t="s">
        <v>901</v>
      </c>
      <c r="H15" s="426"/>
    </row>
    <row r="16" spans="1:8" ht="12.75" customHeight="1" x14ac:dyDescent="0.2">
      <c r="A16" s="457" t="s">
        <v>85</v>
      </c>
      <c r="B16" s="457" t="s">
        <v>902</v>
      </c>
      <c r="C16" s="457">
        <v>73193815</v>
      </c>
      <c r="D16" s="457" t="str">
        <f>VLOOKUP(A16,соответствие!G:BH,21,FALSE())</f>
        <v>GL-804U</v>
      </c>
      <c r="E16" s="457"/>
      <c r="F16" s="457" t="str">
        <f>VLOOKUP(A16,соответствие!G:BE,2,FALSE())</f>
        <v>Фасад Акрил TopX1800 високоглянцевий GL-804U кварцевий, товщина 18,4 мм, основа - МДФ, зворотня сторона – високоміцне покриття  HS 000U біле</v>
      </c>
      <c r="G16" s="457" t="s">
        <v>903</v>
      </c>
      <c r="H16" s="426"/>
    </row>
    <row r="17" spans="1:8" ht="12.75" customHeight="1" x14ac:dyDescent="0.2">
      <c r="A17" s="457" t="s">
        <v>89</v>
      </c>
      <c r="B17" s="457" t="s">
        <v>904</v>
      </c>
      <c r="C17" s="457">
        <v>73193822</v>
      </c>
      <c r="D17" s="457" t="str">
        <f>VLOOKUP(A17,соответствие!G:BH,21,FALSE())</f>
        <v>GL-900U</v>
      </c>
      <c r="E17" s="457"/>
      <c r="F17" s="457" t="str">
        <f>VLOOKUP(A17,соответствие!G:BE,2,FALSE())</f>
        <v>Фасад Акрил TopX1800 високоглянцевий GL-900U космос, товщина 18,4 мм, основа - МДФ, зворотня сторона – високоміцне покриття  HS 900U чорне</v>
      </c>
      <c r="G17" s="457" t="s">
        <v>905</v>
      </c>
      <c r="H17" s="426"/>
    </row>
    <row r="18" spans="1:8" ht="12.75" customHeight="1" x14ac:dyDescent="0.2">
      <c r="A18" s="457" t="s">
        <v>101</v>
      </c>
      <c r="B18" s="457" t="s">
        <v>103</v>
      </c>
      <c r="C18" s="457">
        <v>73834138</v>
      </c>
      <c r="D18" s="457" t="s">
        <v>402</v>
      </c>
      <c r="E18" s="457"/>
      <c r="F18" s="457" t="s">
        <v>102</v>
      </c>
      <c r="G18" s="457" t="s">
        <v>102</v>
      </c>
      <c r="H18" s="426"/>
    </row>
    <row r="19" spans="1:8" ht="12.75" customHeight="1" x14ac:dyDescent="0.2">
      <c r="A19" s="457" t="s">
        <v>110</v>
      </c>
      <c r="B19" s="457" t="s">
        <v>906</v>
      </c>
      <c r="C19" s="457">
        <v>73193174</v>
      </c>
      <c r="D19" s="457" t="str">
        <f>VLOOKUP(A19,соответствие!G:BH,21,FALSE())</f>
        <v>ME-001U</v>
      </c>
      <c r="E19" s="457"/>
      <c r="F19" s="457" t="str">
        <f>VLOOKUP(A19,соответствие!G:BE,2,FALSE())</f>
        <v>Фасад Акрил TopX1800 металік ME-001U біла перлина, товщина 18,4 мм, основа - МДФ, зворотня сторона – високоміцне покриття  HS 000U біле</v>
      </c>
      <c r="G19" s="457" t="s">
        <v>907</v>
      </c>
      <c r="H19" s="426"/>
    </row>
    <row r="20" spans="1:8" ht="12.75" customHeight="1" x14ac:dyDescent="0.2">
      <c r="A20" s="457" t="s">
        <v>120</v>
      </c>
      <c r="B20" s="457" t="s">
        <v>908</v>
      </c>
      <c r="C20" s="457">
        <v>73193884</v>
      </c>
      <c r="D20" s="457" t="str">
        <f>VLOOKUP(A20,соответствие!G:BH,21,FALSE())</f>
        <v>ME-203U</v>
      </c>
      <c r="E20" s="457"/>
      <c r="F20" s="457" t="str">
        <f>VLOOKUP(A20,соответствие!G:BE,2,FALSE())</f>
        <v>Фасад Акрил TopX1800 металік ME-203U шампань, товщина 18,4 мм, основа - МДФ, зворотня сторона – високоміцне покриття  HS 000U біле</v>
      </c>
      <c r="G20" s="457" t="s">
        <v>909</v>
      </c>
      <c r="H20" s="426"/>
    </row>
    <row r="21" spans="1:8" ht="12.75" customHeight="1" x14ac:dyDescent="0.2">
      <c r="A21" s="448" t="s">
        <v>118</v>
      </c>
      <c r="B21" s="448" t="s">
        <v>910</v>
      </c>
      <c r="C21" s="448">
        <v>73193877</v>
      </c>
      <c r="D21" s="448" t="str">
        <f>VLOOKUP(A21,соответствие!G:BH,21,FALSE())</f>
        <v>ME-401U</v>
      </c>
      <c r="E21" s="448"/>
      <c r="F21" s="448" t="str">
        <f>VLOOKUP(A21,соответствие!G:BE,2,FALSE())</f>
        <v>Фасад Акрил TopX1800 металік ME-401U небесно-бірюзовий, товщина 18,4 мм, основа - МДФ, зворотня сторона – високоміцне покриття  HS 000U біле</v>
      </c>
      <c r="G21" s="448" t="s">
        <v>911</v>
      </c>
      <c r="H21" s="426"/>
    </row>
    <row r="22" spans="1:8" ht="12.75" customHeight="1" x14ac:dyDescent="0.2">
      <c r="A22" s="448" t="s">
        <v>112</v>
      </c>
      <c r="B22" s="448" t="s">
        <v>912</v>
      </c>
      <c r="C22" s="448">
        <v>73193846</v>
      </c>
      <c r="D22" s="448" t="str">
        <f>VLOOKUP(A22,соответствие!G:BH,21,FALSE())</f>
        <v>ME-805U</v>
      </c>
      <c r="E22" s="448"/>
      <c r="F22" s="448" t="str">
        <f>VLOOKUP(A22,соответствие!G:BE,2,FALSE())</f>
        <v>Фасад Акрил TopX1800 металік ME-805U платинум, товщина 18,4 мм, основа - МДФ, зворотня сторона – високоміцне покриття  HS 000U біле</v>
      </c>
      <c r="G22" s="448" t="s">
        <v>913</v>
      </c>
      <c r="H22" s="426"/>
    </row>
    <row r="23" spans="1:8" ht="12.75" customHeight="1" x14ac:dyDescent="0.2">
      <c r="A23" s="448" t="s">
        <v>114</v>
      </c>
      <c r="B23" s="448" t="s">
        <v>914</v>
      </c>
      <c r="C23" s="448">
        <v>73193853</v>
      </c>
      <c r="D23" s="448" t="str">
        <f>VLOOKUP(A23,соответствие!G:BH,21,FALSE())</f>
        <v>ME-806U</v>
      </c>
      <c r="E23" s="448"/>
      <c r="F23" s="448" t="str">
        <f>VLOOKUP(A23,соответствие!G:BE,2,FALSE())</f>
        <v>Фасад Акрил TopX1800 металік ME-806U чорна перлина, товщина 18,4 мм, основа - МДФ, зворотня сторона – високоміцне покриття  HS 000U біле</v>
      </c>
      <c r="G23" s="448" t="s">
        <v>915</v>
      </c>
      <c r="H23" s="426"/>
    </row>
    <row r="24" spans="1:8" ht="12.75" customHeight="1" x14ac:dyDescent="0.2">
      <c r="A24" s="448" t="s">
        <v>116</v>
      </c>
      <c r="B24" s="448" t="s">
        <v>916</v>
      </c>
      <c r="C24" s="448">
        <v>73193860</v>
      </c>
      <c r="D24" s="448" t="str">
        <f>VLOOKUP(A24,соответствие!G:BH,21,FALSE())</f>
        <v>ME-900U</v>
      </c>
      <c r="E24" s="448"/>
      <c r="F24" s="448" t="str">
        <f>VLOOKUP(A24,соответствие!G:BE,2,FALSE())</f>
        <v>Фасад Акрил TopX1800 металік ME-900U авантюрин, товщина 18,4 мм, основа - МДФ, зворотня сторона – високоміцне покриття  HS 900U чорне</v>
      </c>
      <c r="G24" s="448" t="s">
        <v>917</v>
      </c>
      <c r="H24" s="426"/>
    </row>
    <row r="25" spans="1:8" ht="12.75" customHeight="1" x14ac:dyDescent="0.2">
      <c r="A25" s="448" t="s">
        <v>104</v>
      </c>
      <c r="B25" s="448" t="s">
        <v>918</v>
      </c>
      <c r="C25" s="448">
        <v>73206621</v>
      </c>
      <c r="D25" s="448" t="str">
        <f>VLOOKUP(A25,соответствие!G:BH,21,FALSE())</f>
        <v>MM-203U</v>
      </c>
      <c r="E25" s="448"/>
      <c r="F25" s="448" t="str">
        <f>VLOOKUP(A25,соответствие!G:BE,2,FALSE())</f>
        <v>Фасад Акрил TopX1800 високоглянцевий металік MM-203U бронза, товщина 18,4 мм, основа - МДФ, зворотня сторона – високоміцне покриття  HS 000U біле</v>
      </c>
      <c r="G25" s="448" t="s">
        <v>919</v>
      </c>
      <c r="H25" s="426"/>
    </row>
    <row r="26" spans="1:8" s="455" customFormat="1" ht="12.75" customHeight="1" x14ac:dyDescent="0.2">
      <c r="A26" s="448" t="s">
        <v>106</v>
      </c>
      <c r="B26" s="448" t="s">
        <v>920</v>
      </c>
      <c r="C26" s="448">
        <v>73281079</v>
      </c>
      <c r="D26" s="448" t="str">
        <f>VLOOKUP(A26,соответствие!G:BH,21,FALSE())</f>
        <v>MM-204U</v>
      </c>
      <c r="E26" s="448"/>
      <c r="F26" s="448" t="str">
        <f>VLOOKUP(A26,соответствие!G:BE,2,FALSE())</f>
        <v>Фасад Акрил TopX1800 глибокий матовий металік MM-204U бронза, товщина 18,4 мм, основа - МДФ, зворотня сторона – високоміцне покриття  HS 000U біле</v>
      </c>
      <c r="G26" s="448" t="s">
        <v>921</v>
      </c>
      <c r="H26" s="454"/>
    </row>
    <row r="27" spans="1:8" ht="12.75" customHeight="1" x14ac:dyDescent="0.2">
      <c r="A27" s="448" t="s">
        <v>108</v>
      </c>
      <c r="B27" s="448" t="s">
        <v>922</v>
      </c>
      <c r="C27" s="448">
        <v>73206638</v>
      </c>
      <c r="D27" s="448" t="str">
        <f>VLOOKUP(A27,соответствие!G:BH,21,FALSE())</f>
        <v>MM-806U</v>
      </c>
      <c r="E27" s="448"/>
      <c r="F27" s="448" t="str">
        <f>VLOOKUP(A27,соответствие!G:BE,2,FALSE())</f>
        <v>Фасад Акрил TopX1800 глибокий матовий металік MM-806U чорна перлина, товщина 18,4 мм, основа - МДФ, зворотня сторона – високоміцне покриття  HS 000U біле</v>
      </c>
      <c r="G27" s="448" t="s">
        <v>923</v>
      </c>
      <c r="H27" s="426"/>
    </row>
    <row r="28" spans="1:8" ht="12.75" customHeight="1" x14ac:dyDescent="0.2">
      <c r="A28" s="457" t="s">
        <v>122</v>
      </c>
      <c r="B28" s="457" t="s">
        <v>924</v>
      </c>
      <c r="C28" s="457">
        <v>73193891</v>
      </c>
      <c r="D28" s="457" t="str">
        <f>VLOOKUP(A28,соответствие!G:BH,21,FALSE())</f>
        <v>MT-AF-000U</v>
      </c>
      <c r="E28" s="457"/>
      <c r="F28" s="457" t="str">
        <f>VLOOKUP(A28,соответствие!G:BE,2,FALSE())</f>
        <v>Фасад Акрил TopX1800 глибокий матовий MT-AF-000U біла ніч, товщина 18,4 мм, основа - МДФ, зворотня сторона – високоміцне покриття  HS 000U біле</v>
      </c>
      <c r="G28" s="457" t="s">
        <v>925</v>
      </c>
      <c r="H28" s="426"/>
    </row>
    <row r="29" spans="1:8" ht="12.75" customHeight="1" x14ac:dyDescent="0.2">
      <c r="A29" s="457" t="s">
        <v>124</v>
      </c>
      <c r="B29" s="457" t="s">
        <v>926</v>
      </c>
      <c r="C29" s="457">
        <v>73193907</v>
      </c>
      <c r="D29" s="457" t="str">
        <f>VLOOKUP(A29,соответствие!G:BH,21,FALSE())</f>
        <v>MT-AF-001U</v>
      </c>
      <c r="E29" s="457"/>
      <c r="F29" s="457" t="str">
        <f>VLOOKUP(A29,соответствие!G:BE,2,FALSE())</f>
        <v>Фасад Акрил TopX1800 глибокий матовий MT-AF-001U ультра білий, товщина 18,4 мм, основа - МДФ, зворотня сторона – високоміцне покриття  HS 000U біле</v>
      </c>
      <c r="G29" s="457" t="s">
        <v>927</v>
      </c>
      <c r="H29" s="426"/>
    </row>
    <row r="30" spans="1:8" ht="12.75" customHeight="1" x14ac:dyDescent="0.2">
      <c r="A30" s="457" t="s">
        <v>126</v>
      </c>
      <c r="B30" s="457" t="s">
        <v>928</v>
      </c>
      <c r="C30" s="457">
        <v>73852545</v>
      </c>
      <c r="D30" s="457" t="s">
        <v>411</v>
      </c>
      <c r="E30" s="457"/>
      <c r="F30" s="457" t="s">
        <v>127</v>
      </c>
      <c r="G30" s="457"/>
      <c r="H30" s="426"/>
    </row>
    <row r="31" spans="1:8" ht="12.75" customHeight="1" x14ac:dyDescent="0.2">
      <c r="A31" s="457" t="s">
        <v>129</v>
      </c>
      <c r="B31" s="457" t="s">
        <v>929</v>
      </c>
      <c r="C31" s="457">
        <v>73193914</v>
      </c>
      <c r="D31" s="457" t="str">
        <f>VLOOKUP(A31,соответствие!G:BH,21,FALSE())</f>
        <v>MT-AF-201U</v>
      </c>
      <c r="E31" s="457"/>
      <c r="F31" s="457" t="str">
        <f>VLOOKUP(A31,соответствие!G:BE,2,FALSE())</f>
        <v>Фасад Акрил TopX1800 глибокий матовий MT-AF-201U жасмин, товщина 18,4 мм, основа - МДФ, зворотня сторона – високоміцне покриття  HS 000U біле</v>
      </c>
      <c r="G31" s="457" t="s">
        <v>930</v>
      </c>
      <c r="H31" s="426"/>
    </row>
    <row r="32" spans="1:8" ht="12.75" customHeight="1" x14ac:dyDescent="0.2">
      <c r="A32" s="457" t="s">
        <v>131</v>
      </c>
      <c r="B32" s="457" t="s">
        <v>931</v>
      </c>
      <c r="C32" s="457">
        <v>73193921</v>
      </c>
      <c r="D32" s="457" t="str">
        <f>VLOOKUP(A32,соответствие!G:BH,21,FALSE())</f>
        <v>MT-AF-202U</v>
      </c>
      <c r="E32" s="457"/>
      <c r="F32" s="457" t="str">
        <f>VLOOKUP(A32,соответствие!G:BE,2,FALSE())</f>
        <v>Фасад Акрил TopX1800 глибокий матовий MT-AF-202U мокко, товщина 18,4 мм, основа - МДФ, зворотня сторона – високоміцне покриття  HS 000U біле</v>
      </c>
      <c r="G32" s="457" t="s">
        <v>932</v>
      </c>
      <c r="H32" s="426"/>
    </row>
    <row r="33" spans="1:8" s="517" customFormat="1" ht="12.75" customHeight="1" x14ac:dyDescent="0.2">
      <c r="A33" s="515" t="s">
        <v>1077</v>
      </c>
      <c r="B33" s="515" t="s">
        <v>1074</v>
      </c>
      <c r="C33" s="515">
        <v>74119685</v>
      </c>
      <c r="D33" s="515" t="str">
        <f>VLOOKUP(A33,соответствие!G:BH,21,FALSE())</f>
        <v>MT-AF-205U</v>
      </c>
      <c r="E33" s="515"/>
      <c r="F33" s="515" t="s">
        <v>1073</v>
      </c>
      <c r="G33" s="515" t="s">
        <v>1071</v>
      </c>
      <c r="H33" s="516"/>
    </row>
    <row r="34" spans="1:8" ht="12.75" customHeight="1" x14ac:dyDescent="0.2">
      <c r="A34" s="457" t="s">
        <v>133</v>
      </c>
      <c r="B34" s="457" t="s">
        <v>933</v>
      </c>
      <c r="C34" s="457">
        <v>73852521</v>
      </c>
      <c r="D34" s="457" t="s">
        <v>415</v>
      </c>
      <c r="E34" s="457"/>
      <c r="F34" s="457" t="s">
        <v>134</v>
      </c>
      <c r="G34" s="457"/>
      <c r="H34" s="426"/>
    </row>
    <row r="35" spans="1:8" s="517" customFormat="1" ht="12.75" customHeight="1" x14ac:dyDescent="0.2">
      <c r="A35" s="515" t="s">
        <v>1076</v>
      </c>
      <c r="B35" s="515" t="s">
        <v>1075</v>
      </c>
      <c r="C35" s="515">
        <v>74119692</v>
      </c>
      <c r="D35" s="515" t="s">
        <v>415</v>
      </c>
      <c r="E35" s="515"/>
      <c r="F35" s="515" t="s">
        <v>1072</v>
      </c>
      <c r="G35" s="515" t="s">
        <v>134</v>
      </c>
      <c r="H35" s="516"/>
    </row>
    <row r="36" spans="1:8" ht="12.75" customHeight="1" x14ac:dyDescent="0.2">
      <c r="A36" s="457" t="s">
        <v>136</v>
      </c>
      <c r="B36" s="457" t="s">
        <v>934</v>
      </c>
      <c r="C36" s="457">
        <v>73852538</v>
      </c>
      <c r="D36" s="457" t="s">
        <v>685</v>
      </c>
      <c r="E36" s="457"/>
      <c r="F36" s="457" t="s">
        <v>137</v>
      </c>
      <c r="G36" s="457"/>
      <c r="H36" s="426"/>
    </row>
    <row r="37" spans="1:8" ht="12.75" customHeight="1" x14ac:dyDescent="0.2">
      <c r="A37" s="457" t="s">
        <v>139</v>
      </c>
      <c r="B37" s="457" t="s">
        <v>935</v>
      </c>
      <c r="C37" s="457">
        <v>73590355</v>
      </c>
      <c r="D37" s="457" t="str">
        <f>VLOOKUP(A37,соответствие!G:BH,21,FALSE())</f>
        <v>MT-AF-500U</v>
      </c>
      <c r="E37" s="457"/>
      <c r="F37" s="457" t="str">
        <f>VLOOKUP(A37,соответствие!G:BE,2,FALSE())</f>
        <v>Фасад Акрил TopX1800 глибокий матовий MT-AF-500U AS океан, товщина 18,4 мм, основа - МДФ, зворотня сторона – високоміцне покриття  HS 000U біле</v>
      </c>
      <c r="G37" s="457" t="s">
        <v>140</v>
      </c>
      <c r="H37" s="426"/>
    </row>
    <row r="38" spans="1:8" ht="12.75" customHeight="1" x14ac:dyDescent="0.2">
      <c r="A38" s="457" t="s">
        <v>141</v>
      </c>
      <c r="B38" s="457" t="s">
        <v>936</v>
      </c>
      <c r="C38" s="457">
        <v>73590652</v>
      </c>
      <c r="D38" s="457" t="str">
        <f>VLOOKUP(A38,соответствие!G:BH,21,FALSE())</f>
        <v>MT-AF-501U</v>
      </c>
      <c r="E38" s="457"/>
      <c r="F38" s="457" t="str">
        <f>VLOOKUP(A38,соответствие!G:BE,2,FALSE())</f>
        <v>Фасад Акрил TopX1800 глибокий матовий MT-AF-501U AS меркурій, товщина 18,4 мм, основа - МДФ, зворотня сторона – високоміцне покриття  HS 000U біле</v>
      </c>
      <c r="G38" s="457" t="s">
        <v>142</v>
      </c>
      <c r="H38" s="426"/>
    </row>
    <row r="39" spans="1:8" ht="12.75" customHeight="1" x14ac:dyDescent="0.2">
      <c r="A39" s="457" t="s">
        <v>143</v>
      </c>
      <c r="B39" s="457" t="s">
        <v>937</v>
      </c>
      <c r="C39" s="457">
        <v>73600894</v>
      </c>
      <c r="D39" s="457" t="str">
        <f>VLOOKUP(A39,соответствие!G:BH,21,FALSE())</f>
        <v>MT-AF-502U</v>
      </c>
      <c r="E39" s="457"/>
      <c r="F39" s="457" t="str">
        <f>VLOOKUP(A39,соответствие!G:BE,2,FALSE())</f>
        <v>Фасад Акрил TopX1800 глибокий матовий MT-AF-502U AS гріджио модерн, товщина 18,4 мм, основа - МДФ, зворотня сторона – високоміцне покриття  HS 000U біле</v>
      </c>
      <c r="G39" s="457" t="s">
        <v>938</v>
      </c>
      <c r="H39" s="426"/>
    </row>
    <row r="40" spans="1:8" ht="12.75" customHeight="1" x14ac:dyDescent="0.2">
      <c r="A40" s="457" t="s">
        <v>145</v>
      </c>
      <c r="B40" s="457" t="s">
        <v>939</v>
      </c>
      <c r="C40" s="457">
        <v>73852514</v>
      </c>
      <c r="D40" s="457" t="s">
        <v>690</v>
      </c>
      <c r="E40" s="457"/>
      <c r="F40" s="457" t="s">
        <v>146</v>
      </c>
      <c r="G40" s="457"/>
      <c r="H40" s="426"/>
    </row>
    <row r="41" spans="1:8" ht="12.75" customHeight="1" x14ac:dyDescent="0.2">
      <c r="A41" s="457" t="s">
        <v>148</v>
      </c>
      <c r="B41" s="457" t="s">
        <v>940</v>
      </c>
      <c r="C41" s="457">
        <v>73193938</v>
      </c>
      <c r="D41" s="457" t="str">
        <f>VLOOKUP(A41,соответствие!G:BH,21,FALSE())</f>
        <v>MT-AF-802U</v>
      </c>
      <c r="E41" s="457"/>
      <c r="F41" s="457" t="str">
        <f>VLOOKUP(A41,соответствие!G:BE,2,FALSE())</f>
        <v>Фасад Акрил TopX1800 глибокий матовий MT-AF-802U сірий шовк, товщина 18,4 мм, основа - МДФ, зворотня сторона – високоміцне покриття  HS 000U біле</v>
      </c>
      <c r="G41" s="457" t="s">
        <v>941</v>
      </c>
      <c r="H41" s="426"/>
    </row>
    <row r="42" spans="1:8" ht="12.75" customHeight="1" x14ac:dyDescent="0.2">
      <c r="A42" s="457" t="s">
        <v>150</v>
      </c>
      <c r="B42" s="457" t="s">
        <v>942</v>
      </c>
      <c r="C42" s="457">
        <v>73852507</v>
      </c>
      <c r="D42" s="457" t="s">
        <v>694</v>
      </c>
      <c r="E42" s="457"/>
      <c r="F42" s="457" t="s">
        <v>151</v>
      </c>
      <c r="G42" s="457"/>
      <c r="H42" s="426"/>
    </row>
    <row r="43" spans="1:8" ht="12.75" customHeight="1" x14ac:dyDescent="0.2">
      <c r="A43" s="457" t="s">
        <v>153</v>
      </c>
      <c r="B43" s="457" t="s">
        <v>943</v>
      </c>
      <c r="C43" s="457">
        <v>73193945</v>
      </c>
      <c r="D43" s="457" t="str">
        <f>VLOOKUP(A43,соответствие!G:BH,21,FALSE())</f>
        <v>MT-AF-804U</v>
      </c>
      <c r="E43" s="457"/>
      <c r="F43" s="457" t="str">
        <f>VLOOKUP(A43,соответствие!G:BE,2,FALSE())</f>
        <v>Фасад Акрил TopX1800 глибокий матовий MT-AF-804U кварцевий, товщина 18,4 мм, основа - МДФ, зворотня сторона – високоміцне покриття  HS 000U біле</v>
      </c>
      <c r="G43" s="457" t="s">
        <v>944</v>
      </c>
      <c r="H43" s="426"/>
    </row>
    <row r="44" spans="1:8" ht="12.75" customHeight="1" x14ac:dyDescent="0.2">
      <c r="A44" s="457" t="s">
        <v>155</v>
      </c>
      <c r="B44" s="457" t="s">
        <v>945</v>
      </c>
      <c r="C44" s="457">
        <v>73193952</v>
      </c>
      <c r="D44" s="457" t="str">
        <f>VLOOKUP(A44,соответствие!G:BH,21,FALSE())</f>
        <v>MT-AF-900U</v>
      </c>
      <c r="E44" s="457"/>
      <c r="F44" s="457" t="str">
        <f>VLOOKUP(A44,соответствие!G:BE,2,FALSE())</f>
        <v>Фасад Акрил TopX1800 глибокий матовий MT-AF-900U космос, товщина 18,4 мм, основа - МДФ, зворотня сторона – високоміцне покриття  HS 900U чорне</v>
      </c>
      <c r="G44" s="457" t="s">
        <v>946</v>
      </c>
      <c r="H44" s="426"/>
    </row>
    <row r="45" spans="1:8" ht="12.75" customHeight="1" x14ac:dyDescent="0.2">
      <c r="A45" s="457" t="s">
        <v>159</v>
      </c>
      <c r="B45" s="457" t="s">
        <v>947</v>
      </c>
      <c r="C45" s="457">
        <v>73193983</v>
      </c>
      <c r="D45" s="457" t="str">
        <f>VLOOKUP(A45,соответствие!G:BH,21,FALSE())</f>
        <v>GL-000U</v>
      </c>
      <c r="E45" s="457"/>
      <c r="F45" s="457" t="str">
        <f>VLOOKUP(A45,соответствие!G:BE,2,FALSE())</f>
        <v>Фасад Crystaline TopX1802 високоглянцевий GL-000U біла ніч, товщина 20 мм, основа - МДФ, зворотня сторона – високоміцне покриття  HС 000U в колір</v>
      </c>
      <c r="G45" s="457" t="s">
        <v>948</v>
      </c>
      <c r="H45" s="426"/>
    </row>
    <row r="46" spans="1:8" ht="12.75" customHeight="1" x14ac:dyDescent="0.2">
      <c r="A46" s="457" t="s">
        <v>157</v>
      </c>
      <c r="B46" s="457" t="s">
        <v>949</v>
      </c>
      <c r="C46" s="457">
        <v>73193976</v>
      </c>
      <c r="D46" s="457" t="str">
        <f>VLOOKUP(A46,соответствие!G:BH,21,FALSE())</f>
        <v>GL-001U</v>
      </c>
      <c r="E46" s="457"/>
      <c r="F46" s="457" t="str">
        <f>VLOOKUP(A46,соответствие!G:BE,2,FALSE())</f>
        <v>Фасад Crystaline TopX1801 високоглянцевий GL-001U ультра білий, товщина 20 мм, основа - МДФ, зворотня сторона – високоміцне покриття  HС 001U в колір</v>
      </c>
      <c r="G46" s="457" t="s">
        <v>950</v>
      </c>
      <c r="H46" s="426"/>
    </row>
    <row r="47" spans="1:8" ht="12.75" customHeight="1" x14ac:dyDescent="0.2">
      <c r="A47" s="457" t="s">
        <v>161</v>
      </c>
      <c r="B47" s="457" t="s">
        <v>951</v>
      </c>
      <c r="C47" s="457">
        <v>73193969</v>
      </c>
      <c r="D47" s="457" t="str">
        <f>VLOOKUP(A47,соответствие!G:BH,21,FALSE())</f>
        <v>GL-002U</v>
      </c>
      <c r="E47" s="457"/>
      <c r="F47" s="457" t="str">
        <f>VLOOKUP(A47,соответствие!G:BE,2,FALSE())</f>
        <v>Фасад Crystaline TopX1800 високоглянцевий GL-002U біле сонце, товщина 20 мм, основа - МДФ, зворотня сторона – високоміцне покриття  HС 002U в колір</v>
      </c>
      <c r="G47" s="457" t="s">
        <v>952</v>
      </c>
      <c r="H47" s="426"/>
    </row>
    <row r="48" spans="1:8" ht="12.75" customHeight="1" x14ac:dyDescent="0.2">
      <c r="A48" s="457" t="s">
        <v>163</v>
      </c>
      <c r="B48" s="457" t="s">
        <v>953</v>
      </c>
      <c r="C48" s="457">
        <v>73193990</v>
      </c>
      <c r="D48" s="457" t="str">
        <f>VLOOKUP(A48,соответствие!G:BH,21,FALSE())</f>
        <v>GL-201U</v>
      </c>
      <c r="E48" s="457"/>
      <c r="F48" s="457" t="str">
        <f>VLOOKUP(A48,соответствие!G:BE,2,FALSE())</f>
        <v>Фасад Crystaline TopX1803 високоглянцевий GL-201U жасмин, товщина 20 мм, основа - МДФ, зворотня сторона – високоміцне покриття  HС 201U в колір</v>
      </c>
      <c r="G48" s="457" t="s">
        <v>954</v>
      </c>
      <c r="H48" s="426"/>
    </row>
    <row r="49" spans="1:8" ht="12.75" customHeight="1" x14ac:dyDescent="0.2">
      <c r="A49" s="457" t="s">
        <v>169</v>
      </c>
      <c r="B49" s="457" t="s">
        <v>955</v>
      </c>
      <c r="C49" s="457">
        <v>73194034</v>
      </c>
      <c r="D49" s="457" t="str">
        <f>VLOOKUP(A49,соответствие!G:BH,21,FALSE())</f>
        <v>GL-402U</v>
      </c>
      <c r="E49" s="457"/>
      <c r="F49" s="457" t="str">
        <f>VLOOKUP(A49,соответствие!G:BE,2,FALSE())</f>
        <v>Фасад Crystaline TopX1807 високоглянцевий GL-402U магічна м'ята, товщина 20 мм, основа - МДФ, зворотня сторона – високоміцне покриття  HС 402U в колір</v>
      </c>
      <c r="G49" s="457" t="s">
        <v>956</v>
      </c>
      <c r="H49" s="426"/>
    </row>
    <row r="50" spans="1:8" ht="12.75" customHeight="1" x14ac:dyDescent="0.2">
      <c r="A50" s="457" t="s">
        <v>165</v>
      </c>
      <c r="B50" s="457" t="s">
        <v>957</v>
      </c>
      <c r="C50" s="457">
        <v>73194003</v>
      </c>
      <c r="D50" s="457" t="str">
        <f>VLOOKUP(A50,соответствие!G:BH,21,FALSE())</f>
        <v>GL-802U</v>
      </c>
      <c r="E50" s="457"/>
      <c r="F50" s="457" t="str">
        <f>VLOOKUP(A50,соответствие!G:BE,2,FALSE())</f>
        <v>Фасад Crystaline TopX1804 високоглянцевий GL-802U сірий шовк, товщина 20 мм, основа - МДФ, зворотня сторона – високоміцне покриття  HС 802U в колір</v>
      </c>
      <c r="G50" s="457" t="s">
        <v>958</v>
      </c>
      <c r="H50" s="426"/>
    </row>
    <row r="51" spans="1:8" ht="12.75" customHeight="1" x14ac:dyDescent="0.2">
      <c r="A51" s="457" t="s">
        <v>167</v>
      </c>
      <c r="B51" s="457" t="s">
        <v>959</v>
      </c>
      <c r="C51" s="457">
        <v>73194010</v>
      </c>
      <c r="D51" s="457" t="str">
        <f>VLOOKUP(A51,соответствие!G:BH,21,FALSE())</f>
        <v>GL-807U</v>
      </c>
      <c r="E51" s="457"/>
      <c r="F51" s="457" t="str">
        <f>VLOOKUP(A51,соответствие!G:BE,2,FALSE())</f>
        <v>Фасад Crystaline TopX1805 високоглянцевий GL-807U річкова галька, товщина 20 мм, основа - МДФ, зворотня сторона – високоміцне покриття  HС 807U в колір</v>
      </c>
      <c r="G51" s="457" t="s">
        <v>960</v>
      </c>
      <c r="H51" s="426"/>
    </row>
    <row r="52" spans="1:8" ht="12.75" customHeight="1" x14ac:dyDescent="0.2">
      <c r="A52" s="457" t="s">
        <v>171</v>
      </c>
      <c r="B52" s="457" t="s">
        <v>961</v>
      </c>
      <c r="C52" s="457">
        <v>73194027</v>
      </c>
      <c r="D52" s="457" t="str">
        <f>VLOOKUP(A52,соответствие!G:BH,21,FALSE())</f>
        <v>GL-808U</v>
      </c>
      <c r="E52" s="457"/>
      <c r="F52" s="457" t="str">
        <f>VLOOKUP(A52,соответствие!G:BE,2,FALSE())</f>
        <v>Фасад Crystaline TopX1806 високоглянцевий GL-808U лофт, товщина 20 мм, основа - МДФ, зворотня сторона – високоміцне покриття  HС 808U в колір</v>
      </c>
      <c r="G52" s="457" t="s">
        <v>962</v>
      </c>
      <c r="H52" s="426"/>
    </row>
    <row r="53" spans="1:8" ht="12.75" customHeight="1" x14ac:dyDescent="0.2">
      <c r="A53" s="457" t="s">
        <v>175</v>
      </c>
      <c r="B53" s="457" t="s">
        <v>963</v>
      </c>
      <c r="C53" s="457">
        <v>73194065</v>
      </c>
      <c r="D53" s="457" t="str">
        <f>VLOOKUP(A53,соответствие!G:BH,21,FALSE())</f>
        <v>MT-000U</v>
      </c>
      <c r="E53" s="457"/>
      <c r="F53" s="457" t="str">
        <f>VLOOKUP(A53,соответствие!G:BE,2,FALSE())</f>
        <v>Фасад Crystaline TopX1810 глибокий матовий MT-000U біла ніч, товщина 20 мм, основа - МДФ, зворотня сторона – високоміцне покриття  HС 000U в колір</v>
      </c>
      <c r="G53" s="457" t="s">
        <v>964</v>
      </c>
      <c r="H53" s="426"/>
    </row>
    <row r="54" spans="1:8" ht="12.75" customHeight="1" x14ac:dyDescent="0.2">
      <c r="A54" s="457" t="s">
        <v>173</v>
      </c>
      <c r="B54" s="457" t="s">
        <v>965</v>
      </c>
      <c r="C54" s="457">
        <v>73194058</v>
      </c>
      <c r="D54" s="457" t="str">
        <f>VLOOKUP(A54,соответствие!G:BH,21,FALSE())</f>
        <v>MT-001U</v>
      </c>
      <c r="E54" s="457"/>
      <c r="F54" s="457" t="str">
        <f>VLOOKUP(A54,соответствие!G:BE,2,FALSE())</f>
        <v>Фасад Crystaline TopX1809 глибокий матовий MT-001U ультра білий, товщина 20 мм, основа - МДФ, зворотня сторона – високоміцне покриття  HС 001U в колір</v>
      </c>
      <c r="G54" s="457" t="s">
        <v>966</v>
      </c>
      <c r="H54" s="426"/>
    </row>
    <row r="55" spans="1:8" ht="12.75" customHeight="1" x14ac:dyDescent="0.2">
      <c r="A55" s="457" t="s">
        <v>177</v>
      </c>
      <c r="B55" s="457" t="s">
        <v>967</v>
      </c>
      <c r="C55" s="457">
        <v>73194041</v>
      </c>
      <c r="D55" s="457" t="str">
        <f>VLOOKUP(A55,соответствие!G:BH,21,FALSE())</f>
        <v>MT-002U</v>
      </c>
      <c r="E55" s="457"/>
      <c r="F55" s="457" t="str">
        <f>VLOOKUP(A55,соответствие!G:BE,2,FALSE())</f>
        <v>Фасад Crystaline TopX1808 глибокий матовий MT-002U біле сонце, товщина 20 мм, основа - МДФ, зворотня сторона – високоміцне покриття  HС 002U в колір</v>
      </c>
      <c r="G55" s="457" t="s">
        <v>968</v>
      </c>
      <c r="H55" s="426"/>
    </row>
    <row r="56" spans="1:8" ht="12.75" customHeight="1" x14ac:dyDescent="0.2">
      <c r="A56" s="457" t="s">
        <v>179</v>
      </c>
      <c r="B56" s="457" t="s">
        <v>969</v>
      </c>
      <c r="C56" s="457">
        <v>73194072</v>
      </c>
      <c r="D56" s="457" t="str">
        <f>VLOOKUP(A56,соответствие!G:BH,21,FALSE())</f>
        <v>MT-201U</v>
      </c>
      <c r="E56" s="457"/>
      <c r="F56" s="457" t="str">
        <f>VLOOKUP(A56,соответствие!G:BE,2,FALSE())</f>
        <v>Фасад Crystaline TopX1811 глибокий матовий MT-201U жасмин, товщина 20 мм, основа - МДФ, зворотня сторона – високоміцне покриття  HС 201U в колір</v>
      </c>
      <c r="G56" s="457" t="s">
        <v>970</v>
      </c>
      <c r="H56" s="426"/>
    </row>
    <row r="57" spans="1:8" ht="12.75" customHeight="1" x14ac:dyDescent="0.2">
      <c r="A57" s="457" t="s">
        <v>185</v>
      </c>
      <c r="B57" s="457" t="s">
        <v>971</v>
      </c>
      <c r="C57" s="457">
        <v>73194119</v>
      </c>
      <c r="D57" s="457" t="str">
        <f>VLOOKUP(A57,соответствие!G:BH,21,FALSE())</f>
        <v>MT-402U</v>
      </c>
      <c r="E57" s="457"/>
      <c r="F57" s="457" t="str">
        <f>VLOOKUP(A57,соответствие!G:BE,2,FALSE())</f>
        <v>Фасад Crystaline TopX1815 глибокий матовий MT-402U магічна м'ята, товщина 20 мм, основа - МДФ, зворотня сторона – високоміцне покриття  HС 402U в колір</v>
      </c>
      <c r="G57" s="457" t="s">
        <v>972</v>
      </c>
      <c r="H57" s="426"/>
    </row>
    <row r="58" spans="1:8" ht="12.75" customHeight="1" x14ac:dyDescent="0.2">
      <c r="A58" s="457" t="s">
        <v>181</v>
      </c>
      <c r="B58" s="457" t="s">
        <v>973</v>
      </c>
      <c r="C58" s="457">
        <v>73194089</v>
      </c>
      <c r="D58" s="457" t="str">
        <f>VLOOKUP(A58,соответствие!G:BH,21,FALSE())</f>
        <v>MT-802U</v>
      </c>
      <c r="E58" s="457"/>
      <c r="F58" s="457" t="str">
        <f>VLOOKUP(A58,соответствие!G:BE,2,FALSE())</f>
        <v>Фасад Crystaline TopX1812 глибокий матовий MT-802U сірий шовк, товщина 20 мм, основа - МДФ, зворотня сторона – високоміцне покриття  HС 802U в колір</v>
      </c>
      <c r="G58" s="457" t="s">
        <v>974</v>
      </c>
      <c r="H58" s="426"/>
    </row>
    <row r="59" spans="1:8" ht="12.75" customHeight="1" x14ac:dyDescent="0.2">
      <c r="A59" s="457" t="s">
        <v>183</v>
      </c>
      <c r="B59" s="457" t="s">
        <v>975</v>
      </c>
      <c r="C59" s="457">
        <v>73194096</v>
      </c>
      <c r="D59" s="457" t="str">
        <f>VLOOKUP(A59,соответствие!G:BH,21,FALSE())</f>
        <v>MT-807U</v>
      </c>
      <c r="E59" s="457"/>
      <c r="F59" s="457" t="str">
        <f>VLOOKUP(A59,соответствие!G:BE,2,FALSE())</f>
        <v>Фасад Crystaline TopX1813 глибокий матовий MT-807U річкова галька, товщина 20 мм, основа - МДФ, зворотня сторона – високоміцне покриття  HС 807U в колір</v>
      </c>
      <c r="G59" s="457" t="s">
        <v>976</v>
      </c>
      <c r="H59" s="426"/>
    </row>
    <row r="60" spans="1:8" ht="12.75" customHeight="1" x14ac:dyDescent="0.2">
      <c r="A60" s="457" t="s">
        <v>187</v>
      </c>
      <c r="B60" s="457" t="s">
        <v>977</v>
      </c>
      <c r="C60" s="457">
        <v>73194102</v>
      </c>
      <c r="D60" s="457" t="str">
        <f>VLOOKUP(A60,соответствие!G:BH,21,FALSE())</f>
        <v>MT-808U</v>
      </c>
      <c r="E60" s="457"/>
      <c r="F60" s="457" t="str">
        <f>VLOOKUP(A60,соответствие!G:BE,2,FALSE())</f>
        <v>Фасад Crystaline TopX1814 глибокий матовий MT-808U лофт, товщина 20 мм, основа - МДФ, зворотня сторона – високоміцне покриття  HС 808U в колір</v>
      </c>
      <c r="G60" s="457" t="s">
        <v>978</v>
      </c>
      <c r="H60" s="426"/>
    </row>
    <row r="61" spans="1:8" ht="12.75" customHeight="1" x14ac:dyDescent="0.2">
      <c r="A61" s="456"/>
      <c r="B61" s="456"/>
      <c r="C61" s="456"/>
      <c r="D61" s="457"/>
      <c r="E61" s="457"/>
      <c r="F61" s="457"/>
      <c r="G61" s="456"/>
    </row>
    <row r="62" spans="1:8" ht="12.75" customHeight="1" x14ac:dyDescent="0.2">
      <c r="A62" s="457" t="s">
        <v>249</v>
      </c>
      <c r="B62" s="457" t="s">
        <v>979</v>
      </c>
      <c r="C62" s="457">
        <v>73567500</v>
      </c>
      <c r="D62" s="457" t="str">
        <f>VLOOKUP(A62,соответствие!G:BH,21,FALSE())</f>
        <v>L939 0X</v>
      </c>
      <c r="E62" s="457"/>
      <c r="F62" s="457" t="str">
        <f>VLOOKUP(A62,соответствие!G:BE,2,FALSE())</f>
        <v>Фасад L939 Дуб Квебек ABS мм, товщина 18 мм основа-звичайна ДСП, зворотня сторона – ламінат L900,  LuxeForm UA</v>
      </c>
      <c r="G62" s="457" t="s">
        <v>980</v>
      </c>
      <c r="H62" s="426"/>
    </row>
    <row r="63" spans="1:8" ht="12.75" customHeight="1" x14ac:dyDescent="0.2">
      <c r="A63" s="457" t="s">
        <v>251</v>
      </c>
      <c r="B63" s="457" t="s">
        <v>981</v>
      </c>
      <c r="C63" s="457">
        <v>73567517</v>
      </c>
      <c r="D63" s="457" t="str">
        <f>VLOOKUP(A63,соответствие!G:BH,21,FALSE())</f>
        <v>L940 0X</v>
      </c>
      <c r="E63" s="457"/>
      <c r="F63" s="457" t="str">
        <f>VLOOKUP(A63,соответствие!G:BE,2,FALSE())</f>
        <v>Фасад L940 Дуб Сонома ABS мм, товщина 18 мм основа-звичайна ДСП, зворотня сторона – ламінат L900,  LuxeForm UA</v>
      </c>
      <c r="G63" s="457" t="s">
        <v>982</v>
      </c>
      <c r="H63" s="426"/>
    </row>
    <row r="64" spans="1:8" ht="12.75" customHeight="1" x14ac:dyDescent="0.2">
      <c r="A64" s="448" t="s">
        <v>253</v>
      </c>
      <c r="B64" s="448" t="s">
        <v>983</v>
      </c>
      <c r="C64" s="448">
        <v>73567494</v>
      </c>
      <c r="D64" s="448" t="str">
        <f>VLOOKUP(A64,соответствие!G:BH,21,FALSE())</f>
        <v>SP800 0X</v>
      </c>
      <c r="E64" s="448"/>
      <c r="F64" s="448" t="str">
        <f>VLOOKUP(A64,соответствие!G:BE,2,FALSE())</f>
        <v>Фасад SP800 Еванс ABS мм, товщина 18 мм основа-звичайна ДСП, зворотня сторона – ламінат L900,  LuxeForm UA</v>
      </c>
      <c r="G64" s="448" t="s">
        <v>984</v>
      </c>
      <c r="H64" s="426"/>
    </row>
    <row r="65" spans="1:8" ht="12.75" customHeight="1" x14ac:dyDescent="0.2">
      <c r="A65" s="448" t="s">
        <v>255</v>
      </c>
      <c r="B65" s="448" t="s">
        <v>985</v>
      </c>
      <c r="C65" s="448">
        <v>73567463</v>
      </c>
      <c r="D65" s="448" t="str">
        <f>VLOOKUP(A65,соответствие!G:BH,21,FALSE())</f>
        <v>SP801 0X</v>
      </c>
      <c r="E65" s="448"/>
      <c r="F65" s="448" t="str">
        <f>VLOOKUP(A65,соответствие!G:BE,2,FALSE())</f>
        <v>Фасад SP801 Дуб скельний ABS мм, товщина 18 мм основа-звичайна ДСП, зворотня сторона – ламінат L900,  LuxeForm UA</v>
      </c>
      <c r="G65" s="448" t="s">
        <v>986</v>
      </c>
      <c r="H65" s="426"/>
    </row>
    <row r="66" spans="1:8" ht="12.75" customHeight="1" x14ac:dyDescent="0.2">
      <c r="A66" s="448" t="s">
        <v>257</v>
      </c>
      <c r="B66" s="448" t="s">
        <v>987</v>
      </c>
      <c r="C66" s="448">
        <v>73567487</v>
      </c>
      <c r="D66" s="448" t="str">
        <f>VLOOKUP(A66,соответствие!G:BH,21,FALSE())</f>
        <v>SP802 0X</v>
      </c>
      <c r="E66" s="448"/>
      <c r="F66" s="448" t="str">
        <f>VLOOKUP(A66,соответствие!G:BE,2,FALSE())</f>
        <v>Фасад SP802 Дуб американський ABS мм, товщина 18 мм основа-звичайна ДСП, зворотня сторона – ламінат L900,  LuxeForm UA</v>
      </c>
      <c r="G66" s="448" t="s">
        <v>988</v>
      </c>
      <c r="H66" s="426"/>
    </row>
    <row r="67" spans="1:8" ht="12.75" customHeight="1" x14ac:dyDescent="0.2">
      <c r="A67" s="448" t="s">
        <v>259</v>
      </c>
      <c r="B67" s="448" t="s">
        <v>989</v>
      </c>
      <c r="C67" s="448">
        <v>73567524</v>
      </c>
      <c r="D67" s="448" t="str">
        <f>VLOOKUP(A67,соответствие!G:BH,21,FALSE())</f>
        <v>U01 0X</v>
      </c>
      <c r="E67" s="448"/>
      <c r="F67" s="448" t="str">
        <f>VLOOKUP(A67,соответствие!G:BE,2,FALSE())</f>
        <v>Фасад U01 Бежевий ABS мм, товщина 18 мм основа-звичайна ДСП, зворотня сторона – ламінат L900,  LuxeForm UA</v>
      </c>
      <c r="G67" s="448" t="s">
        <v>990</v>
      </c>
      <c r="H67" s="426"/>
    </row>
    <row r="68" spans="1:8" ht="12.75" customHeight="1" x14ac:dyDescent="0.2">
      <c r="A68" s="448" t="s">
        <v>261</v>
      </c>
      <c r="B68" s="448" t="s">
        <v>991</v>
      </c>
      <c r="C68" s="448">
        <v>73567531</v>
      </c>
      <c r="D68" s="448" t="str">
        <f>VLOOKUP(A68,соответствие!G:BH,21,FALSE())</f>
        <v>W015 0X</v>
      </c>
      <c r="E68" s="448"/>
      <c r="F68" s="448" t="str">
        <f>VLOOKUP(A68,соответствие!G:BE,2,FALSE())</f>
        <v>Фасад W015 Чорний ABS мм, товщина 18 мм основа-звичайна ДСП, зворотня сторона – ламінат L900,  LuxeForm UA</v>
      </c>
      <c r="G68" s="448" t="s">
        <v>992</v>
      </c>
      <c r="H68" s="426"/>
    </row>
    <row r="69" spans="1:8" ht="12.75" customHeight="1" x14ac:dyDescent="0.2">
      <c r="A69" s="448" t="s">
        <v>263</v>
      </c>
      <c r="B69" s="448" t="s">
        <v>993</v>
      </c>
      <c r="C69" s="448">
        <v>73567548</v>
      </c>
      <c r="D69" s="448" t="str">
        <f>VLOOKUP(A69,соответствие!G:BH,21,FALSE())</f>
        <v>W308 0X</v>
      </c>
      <c r="E69" s="448"/>
      <c r="F69" s="448" t="str">
        <f>VLOOKUP(A69,соответствие!G:BE,2,FALSE())</f>
        <v>Фасад W308 Меланж рояль ABS мм, товщина 18 мм основа-звичайна ДСП, зворотня сторона – ламінат L900,  LuxeForm UA</v>
      </c>
      <c r="G69" s="448" t="s">
        <v>994</v>
      </c>
      <c r="H69" s="426"/>
    </row>
    <row r="70" spans="1:8" ht="12.75" customHeight="1" x14ac:dyDescent="0.2">
      <c r="A70" s="448" t="s">
        <v>265</v>
      </c>
      <c r="B70" s="448" t="s">
        <v>995</v>
      </c>
      <c r="C70" s="448">
        <v>73567555</v>
      </c>
      <c r="D70" s="448" t="str">
        <f>VLOOKUP(A70,соответствие!G:BH,21,FALSE())</f>
        <v>W309 0X</v>
      </c>
      <c r="E70" s="448"/>
      <c r="F70" s="448" t="str">
        <f>VLOOKUP(A70,соответствие!G:BE,2,FALSE())</f>
        <v>Фасад W309 Меланж ABS мм, товщина 18 мм основа-звичайна ДСП, зворотня сторона – ламінат L900,  LuxeForm UA</v>
      </c>
      <c r="G70" s="448" t="s">
        <v>996</v>
      </c>
      <c r="H70" s="426"/>
    </row>
    <row r="71" spans="1:8" ht="12.75" customHeight="1" x14ac:dyDescent="0.2">
      <c r="A71" s="448" t="s">
        <v>267</v>
      </c>
      <c r="B71" s="448" t="s">
        <v>997</v>
      </c>
      <c r="C71" s="448">
        <v>73567562</v>
      </c>
      <c r="D71" s="448" t="str">
        <f>VLOOKUP(A71,соответствие!G:BH,21,FALSE())</f>
        <v>W74 0X</v>
      </c>
      <c r="E71" s="448"/>
      <c r="F71" s="448" t="str">
        <f>VLOOKUP(A71,соответствие!G:BE,2,FALSE())</f>
        <v>Фасад W74 Бiлий ABS мм, товщина 18 мм основа-звичайна ДСП, зворотня сторона – ламінат L900,  LuxeForm UA</v>
      </c>
      <c r="G71" s="448" t="s">
        <v>998</v>
      </c>
      <c r="H71" s="426"/>
    </row>
    <row r="72" spans="1:8" ht="12.75" customHeight="1" x14ac:dyDescent="0.2">
      <c r="A72" s="456"/>
      <c r="B72" s="456"/>
      <c r="C72" s="456"/>
      <c r="D72" s="448"/>
      <c r="E72" s="448"/>
      <c r="F72" s="448"/>
      <c r="G72" s="456"/>
    </row>
    <row r="73" spans="1:8" ht="12.75" customHeight="1" x14ac:dyDescent="0.2">
      <c r="A73" s="448" t="s">
        <v>205</v>
      </c>
      <c r="B73" s="448" t="s">
        <v>999</v>
      </c>
      <c r="C73" s="448">
        <v>73809433</v>
      </c>
      <c r="D73" s="448" t="str">
        <f>VLOOKUP(A73,соответствие!G:BH,21,FALSE())</f>
        <v>FN021SL</v>
      </c>
      <c r="E73" s="448"/>
      <c r="F73" s="448" t="str">
        <f>VLOOKUP(A73,соответствие!G:BE,2,FALSE())</f>
        <v>Фасад PVC матовий FN021SL дуб карамель, товщина 17,9 мм, основа - МДФ, зворотня сторона – плівка PVC білий RAL 9016</v>
      </c>
      <c r="G73" s="448" t="s">
        <v>1000</v>
      </c>
      <c r="H73" s="426"/>
    </row>
    <row r="74" spans="1:8" ht="12.75" customHeight="1" x14ac:dyDescent="0.2">
      <c r="A74" s="448" t="s">
        <v>207</v>
      </c>
      <c r="B74" s="448" t="s">
        <v>1001</v>
      </c>
      <c r="C74" s="448"/>
      <c r="D74" s="448" t="str">
        <f>VLOOKUP(A74,соответствие!G:BH,21,FALSE())</f>
        <v>FN022SL</v>
      </c>
      <c r="E74" s="448"/>
      <c r="F74" s="448" t="str">
        <f>VLOOKUP(A74,соответствие!G:BE,2,FALSE())</f>
        <v>Фасад PVC матовий FN022SL бук альпійський, товщина 17,9 мм, основа - МДФ, зворотня сторона – плівка PVC білий RAL 9016</v>
      </c>
      <c r="G74" s="448" t="s">
        <v>1002</v>
      </c>
      <c r="H74" s="426"/>
    </row>
    <row r="75" spans="1:8" ht="12.75" customHeight="1" x14ac:dyDescent="0.2">
      <c r="A75" s="448" t="s">
        <v>209</v>
      </c>
      <c r="B75" s="448" t="s">
        <v>1003</v>
      </c>
      <c r="C75" s="448"/>
      <c r="D75" s="448" t="str">
        <f>VLOOKUP(A75,соответствие!G:BH,21,FALSE())</f>
        <v>FN023SL</v>
      </c>
      <c r="E75" s="448"/>
      <c r="F75" s="448" t="str">
        <f>VLOOKUP(A75,соответствие!G:BE,2,FALSE())</f>
        <v>Фасад PVC матовий FN023SL ясен королівський, товщина 17,9 мм, основа - МДФ, зворотня сторона – плівка PVC білий RAL 9016</v>
      </c>
      <c r="G75" s="448" t="s">
        <v>1004</v>
      </c>
      <c r="H75" s="426"/>
    </row>
    <row r="76" spans="1:8" ht="12.75" customHeight="1" x14ac:dyDescent="0.2">
      <c r="A76" s="457" t="s">
        <v>211</v>
      </c>
      <c r="B76" s="457" t="s">
        <v>1005</v>
      </c>
      <c r="C76" s="457"/>
      <c r="D76" s="457" t="str">
        <f>VLOOKUP(A76,соответствие!G:BH,21,FALSE())</f>
        <v>FN024SL</v>
      </c>
      <c r="E76" s="457"/>
      <c r="F76" s="457" t="str">
        <f>VLOOKUP(A76,соответствие!G:BE,2,FALSE())</f>
        <v>Фасад PVC матовий FN024SL в'яз сірий, товщина 17,9 мм, основа - МДФ, зворотня сторона – плівка PVC білий RAL 9016</v>
      </c>
      <c r="G76" s="457" t="s">
        <v>1006</v>
      </c>
      <c r="H76" s="426"/>
    </row>
    <row r="77" spans="1:8" ht="12.75" customHeight="1" x14ac:dyDescent="0.2">
      <c r="A77" s="448" t="s">
        <v>213</v>
      </c>
      <c r="B77" s="448" t="s">
        <v>1007</v>
      </c>
      <c r="C77" s="448"/>
      <c r="D77" s="448" t="str">
        <f>VLOOKUP(A77,соответствие!G:BH,21,FALSE())</f>
        <v>FN025SL</v>
      </c>
      <c r="E77" s="448"/>
      <c r="F77" s="448" t="str">
        <f>VLOOKUP(A77,соответствие!G:BE,2,FALSE())</f>
        <v>Фасад PVC матовий FN025SL клен гірський, товщина 17,9 мм, основа - МДФ, зворотня сторона – плівка PVC білий RAL 9016</v>
      </c>
      <c r="G77" s="448" t="s">
        <v>1008</v>
      </c>
      <c r="H77" s="426"/>
    </row>
    <row r="78" spans="1:8" ht="12.75" customHeight="1" x14ac:dyDescent="0.2">
      <c r="A78" s="448" t="s">
        <v>215</v>
      </c>
      <c r="B78" s="448" t="s">
        <v>1009</v>
      </c>
      <c r="C78" s="448">
        <v>73809440</v>
      </c>
      <c r="D78" s="448" t="str">
        <f>VLOOKUP(A78,соответствие!G:BH,21,FALSE())</f>
        <v>FN051SL</v>
      </c>
      <c r="E78" s="448"/>
      <c r="F78" s="448" t="str">
        <f>VLOOKUP(A78,соответствие!G:BE,2,FALSE())</f>
        <v>Фасад PVC матовий FN051SL вогняний бетон, товщина 17,9 мм, основа - МДФ, зворотня сторона – плівка PVC білий RAL 9016</v>
      </c>
      <c r="G78" s="448" t="s">
        <v>1010</v>
      </c>
      <c r="H78" s="426"/>
    </row>
    <row r="79" spans="1:8" ht="12.75" customHeight="1" x14ac:dyDescent="0.2">
      <c r="A79" s="448" t="s">
        <v>217</v>
      </c>
      <c r="B79" s="448" t="s">
        <v>1011</v>
      </c>
      <c r="C79" s="448"/>
      <c r="D79" s="448" t="str">
        <f>VLOOKUP(A79,соответствие!G:BH,21,FALSE())</f>
        <v>FN052SL</v>
      </c>
      <c r="E79" s="448"/>
      <c r="F79" s="448" t="str">
        <f>VLOOKUP(A79,соответствие!G:BE,2,FALSE())</f>
        <v>Фасад PVC матовий FN052SL багамський камінь, товщина 17,9 мм, основа - МДФ, зворотня сторона – плівка PVC білий RAL 9016</v>
      </c>
      <c r="G79" s="448" t="s">
        <v>1012</v>
      </c>
      <c r="H79" s="426"/>
    </row>
    <row r="80" spans="1:8" ht="12.75" customHeight="1" x14ac:dyDescent="0.2">
      <c r="A80" s="448" t="s">
        <v>189</v>
      </c>
      <c r="B80" s="448" t="s">
        <v>1013</v>
      </c>
      <c r="C80" s="448">
        <v>73463703</v>
      </c>
      <c r="D80" s="448" t="str">
        <f>VLOOKUP(A80,соответствие!G:BH,21,FALSE())</f>
        <v>GL-0001U SL</v>
      </c>
      <c r="E80" s="448"/>
      <c r="F80" s="448" t="str">
        <f>VLOOKUP(A80,соответствие!G:BE,2,FALSE())</f>
        <v>Фасад PVC глянцевий GL-0001U SL білий, товщина 17,9 мм, основа - МДФ, зворотня сторона – плівка PVC білий RAL 9016</v>
      </c>
      <c r="G80" s="448" t="s">
        <v>1014</v>
      </c>
      <c r="H80" s="426"/>
    </row>
    <row r="81" spans="1:8" ht="12.75" customHeight="1" x14ac:dyDescent="0.2">
      <c r="A81" s="448" t="s">
        <v>191</v>
      </c>
      <c r="B81" s="448" t="s">
        <v>1015</v>
      </c>
      <c r="C81" s="448">
        <v>73462348</v>
      </c>
      <c r="D81" s="448" t="str">
        <f>VLOOKUP(A81,соответствие!G:BH,21,FALSE())</f>
        <v>GL-0002U SL</v>
      </c>
      <c r="E81" s="448"/>
      <c r="F81" s="448" t="str">
        <f>VLOOKUP(A81,соответствие!G:BE,2,FALSE())</f>
        <v>Фасад PVC глянцевий GL-0002U SL магнолія, товщина 17,9 мм, основа - МДФ, зворотня сторона – плівка PVC білий RAL 9016</v>
      </c>
      <c r="G81" s="448" t="s">
        <v>1016</v>
      </c>
      <c r="H81" s="426"/>
    </row>
    <row r="82" spans="1:8" ht="12.75" customHeight="1" x14ac:dyDescent="0.2">
      <c r="A82" s="448" t="s">
        <v>193</v>
      </c>
      <c r="B82" s="448" t="s">
        <v>1017</v>
      </c>
      <c r="C82" s="448">
        <v>73464007</v>
      </c>
      <c r="D82" s="448" t="str">
        <f>VLOOKUP(A82,соответствие!G:BH,21,FALSE())</f>
        <v>GL-0003U SL</v>
      </c>
      <c r="E82" s="448"/>
      <c r="F82" s="448" t="str">
        <f>VLOOKUP(A82,соответствие!G:BE,2,FALSE())</f>
        <v>Фасад PVC глянцева GL-0003U SL крижана кава, товщина 17,9 мм, основа - МДФ, зворотня сторона – плівка PVC білий RAL 9016</v>
      </c>
      <c r="G82" s="448" t="s">
        <v>1018</v>
      </c>
      <c r="H82" s="426"/>
    </row>
    <row r="83" spans="1:8" ht="12.75" customHeight="1" x14ac:dyDescent="0.2">
      <c r="A83" s="448" t="s">
        <v>195</v>
      </c>
      <c r="B83" s="448" t="s">
        <v>1019</v>
      </c>
      <c r="C83" s="448">
        <v>73465202</v>
      </c>
      <c r="D83" s="448" t="str">
        <f>VLOOKUP(A83,соответствие!G:BH,21,FALSE())</f>
        <v>GL-0004U SL</v>
      </c>
      <c r="E83" s="448"/>
      <c r="F83" s="448" t="str">
        <f>VLOOKUP(A83,соответствие!G:BE,2,FALSE())</f>
        <v>Фасад PVC глянцева GL-0004U SL сірий дощ, товщина 17,9 мм, основа - МДФ, зворотня сторона – плівка PVC білий RAL 9016</v>
      </c>
      <c r="G83" s="448" t="s">
        <v>1020</v>
      </c>
      <c r="H83" s="426"/>
    </row>
    <row r="84" spans="1:8" ht="12.75" customHeight="1" x14ac:dyDescent="0.2">
      <c r="A84" s="448" t="s">
        <v>197</v>
      </c>
      <c r="B84" s="448" t="s">
        <v>1021</v>
      </c>
      <c r="C84" s="448">
        <v>73463031</v>
      </c>
      <c r="D84" s="448" t="str">
        <f>VLOOKUP(A84,соответствие!G:BH,21,FALSE())</f>
        <v>MT-0001U SL</v>
      </c>
      <c r="E84" s="448"/>
      <c r="F84" s="448" t="str">
        <f>VLOOKUP(A84,соответствие!G:BE,2,FALSE())</f>
        <v>Фасад PVC матовий MT-0001U SL білий, товщина 17,9 мм, основа - МДФ, зворотня сторона – плівка PVC білий RAL 9016</v>
      </c>
      <c r="G84" s="448" t="s">
        <v>1022</v>
      </c>
      <c r="H84" s="426"/>
    </row>
    <row r="85" spans="1:8" ht="12.75" customHeight="1" x14ac:dyDescent="0.2">
      <c r="A85" s="448" t="s">
        <v>199</v>
      </c>
      <c r="B85" s="448" t="s">
        <v>1023</v>
      </c>
      <c r="C85" s="448">
        <v>73462355</v>
      </c>
      <c r="D85" s="448" t="str">
        <f>VLOOKUP(A85,соответствие!G:BH,21,FALSE())</f>
        <v>MT-0002U SL</v>
      </c>
      <c r="E85" s="448"/>
      <c r="F85" s="448" t="str">
        <f>VLOOKUP(A85,соответствие!G:BE,2,FALSE())</f>
        <v>Фасад PVC матовий MT-0002U SL магнолія, товщина 17,9 мм, основа - МДФ, зворотня сторона – плівка PVC білий RAL 9016</v>
      </c>
      <c r="G85" s="448" t="s">
        <v>1024</v>
      </c>
      <c r="H85" s="426"/>
    </row>
    <row r="86" spans="1:8" ht="12.75" customHeight="1" x14ac:dyDescent="0.2">
      <c r="A86" s="448" t="s">
        <v>201</v>
      </c>
      <c r="B86" s="448" t="s">
        <v>1025</v>
      </c>
      <c r="C86" s="448">
        <v>73463987</v>
      </c>
      <c r="D86" s="448" t="str">
        <f>VLOOKUP(A86,соответствие!G:BH,21,FALSE())</f>
        <v>MT-0003U SL</v>
      </c>
      <c r="E86" s="448"/>
      <c r="F86" s="448" t="str">
        <f>VLOOKUP(A86,соответствие!G:BE,2,FALSE())</f>
        <v>Фасад PVC матовий MT-0003U SL крижана кава, товщина 17,9 мм, основа - МДФ, зворотня сторона – плівка PVC білий RAL 9016</v>
      </c>
      <c r="G86" s="448" t="s">
        <v>1026</v>
      </c>
      <c r="H86" s="426"/>
    </row>
    <row r="87" spans="1:8" ht="12.75" customHeight="1" x14ac:dyDescent="0.2">
      <c r="A87" s="448" t="s">
        <v>203</v>
      </c>
      <c r="B87" s="448" t="s">
        <v>1027</v>
      </c>
      <c r="C87" s="448">
        <v>73464014</v>
      </c>
      <c r="D87" s="448" t="str">
        <f>VLOOKUP(A87,соответствие!G:BH,21,FALSE())</f>
        <v>MT-0004U SL</v>
      </c>
      <c r="E87" s="448"/>
      <c r="F87" s="448" t="str">
        <f>VLOOKUP(A87,соответствие!G:BE,2,FALSE())</f>
        <v>Фасад PVC матова MT-0004U SL сірий дощ, товщина 17,9 мм, основа - МДФ, зворотня сторона – плівка PVC білий RAL 9016</v>
      </c>
      <c r="G87" s="448" t="s">
        <v>1028</v>
      </c>
      <c r="H87" s="426"/>
    </row>
    <row r="88" spans="1:8" ht="12.75" customHeight="1" x14ac:dyDescent="0.2">
      <c r="D88" s="448"/>
      <c r="E88" s="448"/>
      <c r="F88" s="448"/>
    </row>
    <row r="89" spans="1:8" ht="12.75" customHeight="1" x14ac:dyDescent="0.2">
      <c r="D89" s="448"/>
      <c r="E89" s="448"/>
      <c r="F89" s="448"/>
    </row>
    <row r="90" spans="1:8" ht="12.75" customHeight="1" x14ac:dyDescent="0.2">
      <c r="A90" s="426"/>
      <c r="B90" s="426"/>
      <c r="C90" s="426"/>
      <c r="D90" s="448"/>
      <c r="E90" s="448"/>
      <c r="F90" s="448"/>
    </row>
    <row r="91" spans="1:8" ht="12.75" customHeight="1" x14ac:dyDescent="0.2">
      <c r="A91" s="448" t="s">
        <v>235</v>
      </c>
      <c r="B91" s="448" t="s">
        <v>1029</v>
      </c>
      <c r="C91" s="448">
        <v>73809457</v>
      </c>
      <c r="D91" s="448" t="str">
        <f>VLOOKUP(A91,соответствие!G:BH,21,FALSE())</f>
        <v>FN021SL-DUAL</v>
      </c>
      <c r="E91" s="448"/>
      <c r="F91" s="448" t="str">
        <f>VLOOKUP(A91,соответствие!G:BE,2,FALSE())</f>
        <v>Фасад PVC матовий FN021SL дуб карамель, DUAL, товщина 17,9 мм, основа - МДФ, зворотня сторона – FN021SL дуб карамель</v>
      </c>
      <c r="G91" s="448" t="s">
        <v>1030</v>
      </c>
    </row>
    <row r="92" spans="1:8" ht="12.75" customHeight="1" x14ac:dyDescent="0.2">
      <c r="A92" s="448" t="s">
        <v>237</v>
      </c>
      <c r="B92" s="448" t="s">
        <v>1031</v>
      </c>
      <c r="C92" s="448"/>
      <c r="D92" s="448" t="str">
        <f>VLOOKUP(A92,соответствие!G:BH,21,FALSE())</f>
        <v>FN022SL-DUAL</v>
      </c>
      <c r="E92" s="448"/>
      <c r="F92" s="448" t="str">
        <f>VLOOKUP(A92,соответствие!G:BE,2,FALSE())</f>
        <v>Фасад PVC матовий FN022SL бук альпійський, DUAL, товщина 17,9 мм, основа - МДФ, зворотня сторона – FN022SL бук альпійський</v>
      </c>
      <c r="G92" s="448" t="s">
        <v>1032</v>
      </c>
    </row>
    <row r="93" spans="1:8" ht="12.75" customHeight="1" x14ac:dyDescent="0.2">
      <c r="A93" s="448" t="s">
        <v>239</v>
      </c>
      <c r="B93" s="448" t="s">
        <v>1033</v>
      </c>
      <c r="C93" s="448"/>
      <c r="D93" s="448" t="str">
        <f>VLOOKUP(A93,соответствие!G:BH,21,FALSE())</f>
        <v>FN023SL-DUAL</v>
      </c>
      <c r="E93" s="448"/>
      <c r="F93" s="448" t="str">
        <f>VLOOKUP(A93,соответствие!G:BE,2,FALSE())</f>
        <v>Фасад PVC матовий FN023SL ясен королівський, DUAL, товщина 17,9 мм, основа - МДФ, зворотня сторона – FN023SL ясен королівський</v>
      </c>
      <c r="G93" s="448" t="s">
        <v>1034</v>
      </c>
    </row>
    <row r="94" spans="1:8" ht="12.75" customHeight="1" x14ac:dyDescent="0.2">
      <c r="A94" s="448" t="s">
        <v>241</v>
      </c>
      <c r="B94" s="448" t="s">
        <v>1035</v>
      </c>
      <c r="C94" s="448"/>
      <c r="D94" s="448" t="str">
        <f>VLOOKUP(A94,соответствие!G:BH,21,FALSE())</f>
        <v>FN024SL-DUAL</v>
      </c>
      <c r="E94" s="448"/>
      <c r="F94" s="448" t="str">
        <f>VLOOKUP(A94,соответствие!G:BE,2,FALSE())</f>
        <v>Фасад PVC матовий FN024SL в'яз сірий, DUAL, товщина 17,9 мм, основа - МДФ, зворотня сторона – FN024SL в'яз сірий</v>
      </c>
      <c r="G94" s="448" t="s">
        <v>1036</v>
      </c>
    </row>
    <row r="95" spans="1:8" ht="12.75" customHeight="1" x14ac:dyDescent="0.2">
      <c r="A95" s="448" t="s">
        <v>243</v>
      </c>
      <c r="B95" s="448" t="s">
        <v>1037</v>
      </c>
      <c r="C95" s="448"/>
      <c r="D95" s="448" t="str">
        <f>VLOOKUP(A95,соответствие!G:BH,21,FALSE())</f>
        <v>FN025SL-DUAL</v>
      </c>
      <c r="E95" s="448"/>
      <c r="F95" s="448" t="str">
        <f>VLOOKUP(A95,соответствие!G:BE,2,FALSE())</f>
        <v>Фасад PVC матовий FN025SL клен гірський, DUAL, товщина 17,9 мм, основа - МДФ, зворотня сторона – FN025SL клен гірський</v>
      </c>
      <c r="G95" s="448" t="s">
        <v>1038</v>
      </c>
    </row>
    <row r="96" spans="1:8" ht="12.75" customHeight="1" x14ac:dyDescent="0.2">
      <c r="A96" s="448" t="s">
        <v>245</v>
      </c>
      <c r="B96" s="448" t="s">
        <v>1039</v>
      </c>
      <c r="C96" s="448">
        <v>73809464</v>
      </c>
      <c r="D96" s="448" t="str">
        <f>VLOOKUP(A96,соответствие!G:BH,21,FALSE())</f>
        <v>FN051SL-DUAL</v>
      </c>
      <c r="E96" s="448"/>
      <c r="F96" s="448" t="str">
        <f>VLOOKUP(A96,соответствие!G:BE,2,FALSE())</f>
        <v>Фасад PVC матовий FN051SL вогняний бетон, DUAL, товщина 17,9 мм, основа - МДФ, зворотня сторона – FN051SL вогняний бетон</v>
      </c>
      <c r="G96" s="448" t="s">
        <v>1040</v>
      </c>
    </row>
    <row r="97" spans="1:7" ht="12.75" customHeight="1" x14ac:dyDescent="0.2">
      <c r="A97" s="448" t="s">
        <v>247</v>
      </c>
      <c r="B97" s="448" t="s">
        <v>1041</v>
      </c>
      <c r="C97" s="448"/>
      <c r="D97" s="448" t="str">
        <f>VLOOKUP(A97,соответствие!G:BH,21,FALSE())</f>
        <v>FN052SL-DUAL</v>
      </c>
      <c r="E97" s="448"/>
      <c r="F97" s="448" t="str">
        <f>VLOOKUP(A97,соответствие!G:BE,2,FALSE())</f>
        <v>Фасад PVC матовий FN052SL багамський камінь, DUAL, товщина 17,9 мм, основа - МДФ, зворотня сторона – FN052SL багамський камінь</v>
      </c>
      <c r="G97" s="448" t="s">
        <v>1042</v>
      </c>
    </row>
    <row r="98" spans="1:7" ht="12.75" customHeight="1" x14ac:dyDescent="0.2">
      <c r="A98" s="524" t="s">
        <v>1082</v>
      </c>
      <c r="B98" s="524" t="s">
        <v>1084</v>
      </c>
      <c r="C98" s="524">
        <v>74121718</v>
      </c>
      <c r="D98" s="524" t="str">
        <f>VLOOKUP(A98,[1]соответствие!G:BH,21,FALSE())</f>
        <v>GL-DUO-0001U SL</v>
      </c>
      <c r="E98" s="524"/>
      <c r="F98" s="524" t="str">
        <f>VLOOKUP(A98,[1]соответствие!G:BE,2,FALSE())</f>
        <v>Фасад PVC глянцевий GL-0001U SL білий, DUO, товщина 17,9 мм, основа - МДФ, зворотня сторона – MT-0001U SL білий</v>
      </c>
      <c r="G98" s="524" t="s">
        <v>1083</v>
      </c>
    </row>
    <row r="99" spans="1:7" ht="12.75" customHeight="1" x14ac:dyDescent="0.2">
      <c r="A99" s="524" t="s">
        <v>1085</v>
      </c>
      <c r="B99" s="524" t="s">
        <v>1087</v>
      </c>
      <c r="C99" s="524">
        <v>74121732</v>
      </c>
      <c r="D99" s="524" t="str">
        <f>VLOOKUP(A99,[1]соответствие!G:BH,21,FALSE())</f>
        <v>GL-DUO-0002U SL</v>
      </c>
      <c r="E99" s="524"/>
      <c r="F99" s="524" t="str">
        <f>VLOOKUP(A99,[1]соответствие!G:BE,2,FALSE())</f>
        <v>Фасад PVC глянцевий GL-0002U SL магнолія, DUO, товщина 17,9 мм, основа - МДФ, зворотня сторона – MT-0002U SL магнолія</v>
      </c>
      <c r="G99" s="524" t="s">
        <v>1086</v>
      </c>
    </row>
    <row r="100" spans="1:7" ht="12.75" customHeight="1" x14ac:dyDescent="0.2">
      <c r="A100" s="524" t="s">
        <v>1088</v>
      </c>
      <c r="B100" s="524" t="s">
        <v>1090</v>
      </c>
      <c r="C100" s="524">
        <v>74121756</v>
      </c>
      <c r="D100" s="524" t="str">
        <f>VLOOKUP(A100,[1]соответствие!G:BH,21,FALSE())</f>
        <v>GL-DUO-0003U SL</v>
      </c>
      <c r="E100" s="524"/>
      <c r="F100" s="524" t="str">
        <f>VLOOKUP(A100,[1]соответствие!G:BE,2,FALSE())</f>
        <v>Фасад PVC глянцева GL-0003U SL крижана кава, DUO, товщина 17,9 мм, основа - МДФ, зворотня сторона – MT-0003U SL крижана кава</v>
      </c>
      <c r="G100" s="524" t="s">
        <v>1089</v>
      </c>
    </row>
    <row r="101" spans="1:7" ht="12.75" customHeight="1" x14ac:dyDescent="0.2">
      <c r="A101" s="524" t="s">
        <v>1091</v>
      </c>
      <c r="B101" s="524" t="s">
        <v>1093</v>
      </c>
      <c r="C101" s="524">
        <v>74121770</v>
      </c>
      <c r="D101" s="524" t="str">
        <f>VLOOKUP(A101,[1]соответствие!G:BH,21,FALSE())</f>
        <v>GL-DUO-0004U SL</v>
      </c>
      <c r="E101" s="524"/>
      <c r="F101" s="524" t="str">
        <f>VLOOKUP(A101,[1]соответствие!G:BE,2,FALSE())</f>
        <v>Фасад PVC глянцева GL-0004U SL сірий дощ, DUO, товщина 17,9 мм, основа - МДФ, зворотня сторона – MT-0004U SL сірий дощ</v>
      </c>
      <c r="G101" s="524" t="s">
        <v>1092</v>
      </c>
    </row>
    <row r="102" spans="1:7" ht="12.75" customHeight="1" x14ac:dyDescent="0.2">
      <c r="A102" s="448" t="s">
        <v>219</v>
      </c>
      <c r="B102" s="448" t="s">
        <v>1043</v>
      </c>
      <c r="C102" s="448">
        <v>73464731</v>
      </c>
      <c r="D102" s="448" t="str">
        <f>VLOOKUP(A102,соответствие!G:BH,21,FALSE())</f>
        <v>GL-DUAL-0001U SL</v>
      </c>
      <c r="E102" s="448"/>
      <c r="F102" s="448" t="str">
        <f>VLOOKUP(A102,соответствие!G:BE,2,FALSE())</f>
        <v>Фасад PVC глянцевий GL-0001U SL білий, DUAL, товщина 17,9 мм, основа - МДФ, зворотня сторона – GL-0001U SL білий</v>
      </c>
      <c r="G102" s="448" t="s">
        <v>1044</v>
      </c>
    </row>
    <row r="103" spans="1:7" ht="12.75" customHeight="1" x14ac:dyDescent="0.2">
      <c r="A103" s="448" t="s">
        <v>221</v>
      </c>
      <c r="B103" s="448" t="s">
        <v>1045</v>
      </c>
      <c r="C103" s="448">
        <v>73464342</v>
      </c>
      <c r="D103" s="448" t="str">
        <f>VLOOKUP(A103,соответствие!G:BH,21,FALSE())</f>
        <v>GL-DUAL-0002U SL</v>
      </c>
      <c r="E103" s="448"/>
      <c r="F103" s="448" t="str">
        <f>VLOOKUP(A103,соответствие!G:BE,2,FALSE())</f>
        <v>Фасад PVC глянцевий GL-0002U SL магнолія, DUAL, товщина 17,9 мм, основа - МДФ, зворотня сторона – GL-0002U SL магнолія</v>
      </c>
      <c r="G103" s="448" t="s">
        <v>1046</v>
      </c>
    </row>
    <row r="104" spans="1:7" ht="12.75" customHeight="1" x14ac:dyDescent="0.2">
      <c r="A104" s="448" t="s">
        <v>223</v>
      </c>
      <c r="B104" s="448" t="s">
        <v>1047</v>
      </c>
      <c r="C104" s="448">
        <v>73459737</v>
      </c>
      <c r="D104" s="448" t="str">
        <f>VLOOKUP(A104,соответствие!G:BH,21,FALSE())</f>
        <v>GL-DUAL-0003U SL</v>
      </c>
      <c r="E104" s="448"/>
      <c r="F104" s="448" t="str">
        <f>VLOOKUP(A104,соответствие!G:BE,2,FALSE())</f>
        <v>Фасад PVC глянцева GL-0003U SL крижана кава, DUAL, товщина 17,9 мм, основа - МДФ, зворотня сторона – GL-0003U SL крижана кава</v>
      </c>
      <c r="G104" s="448" t="s">
        <v>1048</v>
      </c>
    </row>
    <row r="105" spans="1:7" ht="12.75" customHeight="1" x14ac:dyDescent="0.2">
      <c r="A105" s="448" t="s">
        <v>225</v>
      </c>
      <c r="B105" s="448" t="s">
        <v>1049</v>
      </c>
      <c r="C105" s="448">
        <v>73461044</v>
      </c>
      <c r="D105" s="448" t="str">
        <f>VLOOKUP(A105,соответствие!G:BH,21,FALSE())</f>
        <v>GL-DUAL-0004U SL</v>
      </c>
      <c r="E105" s="448"/>
      <c r="F105" s="448" t="str">
        <f>VLOOKUP(A105,соответствие!G:BE,2,FALSE())</f>
        <v>Фасад PVC глянцева GL-0004U SL сірий дощ, DUAL, товщина 17,9 мм, основа - МДФ, зворотня сторона – GL-0004U SL сірий дощ</v>
      </c>
      <c r="G105" s="448" t="s">
        <v>1050</v>
      </c>
    </row>
    <row r="106" spans="1:7" ht="12.75" customHeight="1" x14ac:dyDescent="0.2">
      <c r="A106" s="448" t="s">
        <v>227</v>
      </c>
      <c r="B106" s="448" t="s">
        <v>1051</v>
      </c>
      <c r="C106" s="448">
        <v>73462416</v>
      </c>
      <c r="D106" s="448" t="str">
        <f>VLOOKUP(A106,соответствие!G:BH,21,FALSE())</f>
        <v>MT-DUAL-0001U SL</v>
      </c>
      <c r="E106" s="448"/>
      <c r="F106" s="448" t="str">
        <f>VLOOKUP(A106,соответствие!G:BE,2,FALSE())</f>
        <v>Фасад PVC матовий MT-0001U SL білий, DUAL, товщина 17,9 мм, основа - МДФ, зворотня сторона – MT-0001U SL білий</v>
      </c>
      <c r="G106" s="448" t="s">
        <v>1052</v>
      </c>
    </row>
    <row r="107" spans="1:7" ht="12.75" customHeight="1" x14ac:dyDescent="0.2">
      <c r="A107" s="448" t="s">
        <v>229</v>
      </c>
      <c r="B107" s="448" t="s">
        <v>1053</v>
      </c>
      <c r="C107" s="448">
        <v>73463086</v>
      </c>
      <c r="D107" s="448" t="str">
        <f>VLOOKUP(A107,соответствие!G:BH,21,FALSE())</f>
        <v>MT-DUAL-0002U SL</v>
      </c>
      <c r="E107" s="448"/>
      <c r="F107" s="448" t="str">
        <f>VLOOKUP(A107,соответствие!G:BE,2,FALSE())</f>
        <v>Фасад PVC матовий MT-0002U SL магнолія, DUAL, товщина 17,9 мм, основа - МДФ, зворотня сторона – MT-0002U SL магнолія</v>
      </c>
      <c r="G107" s="448" t="s">
        <v>1054</v>
      </c>
    </row>
    <row r="108" spans="1:7" ht="12.75" customHeight="1" x14ac:dyDescent="0.2">
      <c r="A108" s="448" t="s">
        <v>231</v>
      </c>
      <c r="B108" s="448" t="s">
        <v>1055</v>
      </c>
      <c r="C108" s="448">
        <v>73460474</v>
      </c>
      <c r="D108" s="448" t="str">
        <f>VLOOKUP(A108,соответствие!G:BH,21,FALSE())</f>
        <v>MT-DUAL-0003U SL</v>
      </c>
      <c r="E108" s="448"/>
      <c r="F108" s="448" t="str">
        <f>VLOOKUP(A108,соответствие!G:BE,2,FALSE())</f>
        <v>Фасад PVC матовий MT-0003U SL крижана кава, DUAL, товщина 17,9 мм, основа - МДФ, зворотня сторона – MT-0003U SL крижана кава</v>
      </c>
      <c r="G108" s="448" t="s">
        <v>1056</v>
      </c>
    </row>
    <row r="109" spans="1:7" ht="12.75" customHeight="1" x14ac:dyDescent="0.2">
      <c r="A109" s="448" t="s">
        <v>233</v>
      </c>
      <c r="B109" s="448" t="s">
        <v>1057</v>
      </c>
      <c r="C109" s="448">
        <v>73464359</v>
      </c>
      <c r="D109" s="448" t="str">
        <f>VLOOKUP(A109,соответствие!G:BH,21,FALSE())</f>
        <v>MT-DUAL-0004U SL</v>
      </c>
      <c r="E109" s="448"/>
      <c r="F109" s="448" t="str">
        <f>VLOOKUP(A109,соответствие!G:BE,2,FALSE())</f>
        <v>Фасад PVC матова MT-0004U SL сірий дощ, DUAL, товщина 17,9 мм, основа - МДФ, зворотня сторона – MT-0004U SL сірий дощ</v>
      </c>
      <c r="G109" s="448" t="s">
        <v>1058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H5" sqref="H5"/>
    </sheetView>
  </sheetViews>
  <sheetFormatPr defaultColWidth="8.7109375" defaultRowHeight="12.75" x14ac:dyDescent="0.2"/>
  <sheetData>
    <row r="1" spans="1:14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8.75" x14ac:dyDescent="0.3">
      <c r="A4" s="2"/>
      <c r="B4" s="2"/>
      <c r="C4" s="45" t="s">
        <v>29</v>
      </c>
      <c r="D4" s="2"/>
      <c r="E4" s="2"/>
      <c r="F4" s="2"/>
      <c r="G4" s="2"/>
      <c r="H4" s="2"/>
      <c r="I4" s="2"/>
      <c r="J4" s="103"/>
      <c r="K4" s="103"/>
      <c r="L4" s="103"/>
      <c r="M4" s="103"/>
      <c r="N4" s="103"/>
    </row>
    <row r="5" spans="1:14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x14ac:dyDescent="0.2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x14ac:dyDescent="0.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x14ac:dyDescent="0.2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x14ac:dyDescent="0.2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x14ac:dyDescent="0.2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x14ac:dyDescent="0.2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x14ac:dyDescent="0.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 x14ac:dyDescent="0.2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x14ac:dyDescent="0.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 x14ac:dyDescent="0.2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14" x14ac:dyDescent="0.2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4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spans="1:14" x14ac:dyDescent="0.2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4" x14ac:dyDescent="0.2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x14ac:dyDescent="0.2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</row>
    <row r="32" spans="1:14" x14ac:dyDescent="0.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</row>
    <row r="33" spans="1:14" x14ac:dyDescent="0.2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</row>
    <row r="34" spans="1:14" x14ac:dyDescent="0.2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  <row r="35" spans="1:14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</row>
    <row r="36" spans="1:14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</row>
    <row r="37" spans="1:14" x14ac:dyDescent="0.2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</row>
    <row r="38" spans="1:14" x14ac:dyDescent="0.2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</row>
    <row r="39" spans="1:14" x14ac:dyDescent="0.2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</row>
    <row r="40" spans="1:14" x14ac:dyDescent="0.2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</row>
    <row r="41" spans="1:14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6"/>
  <sheetViews>
    <sheetView showGridLines="0" zoomScale="55" zoomScaleNormal="55" workbookViewId="0">
      <selection activeCell="I1" sqref="I1"/>
    </sheetView>
  </sheetViews>
  <sheetFormatPr defaultColWidth="9.140625" defaultRowHeight="12.75" x14ac:dyDescent="0.2"/>
  <cols>
    <col min="1" max="4" width="9.140625" style="104"/>
    <col min="5" max="5" width="9.140625" style="105"/>
    <col min="6" max="1024" width="9.140625" style="104"/>
  </cols>
  <sheetData>
    <row r="2" spans="1:5" s="107" customFormat="1" ht="46.5" x14ac:dyDescent="0.7">
      <c r="A2" s="106" t="s">
        <v>59</v>
      </c>
      <c r="E2" s="108"/>
    </row>
    <row r="3" spans="1:5" ht="27.75" customHeight="1" x14ac:dyDescent="0.4">
      <c r="A3" s="109" t="s">
        <v>60</v>
      </c>
    </row>
    <row r="28" spans="1:5" s="107" customFormat="1" ht="46.5" x14ac:dyDescent="0.7">
      <c r="A28" s="106" t="s">
        <v>61</v>
      </c>
      <c r="E28" s="108"/>
    </row>
    <row r="29" spans="1:5" ht="27.75" customHeight="1" x14ac:dyDescent="0.4">
      <c r="A29" s="109" t="s">
        <v>62</v>
      </c>
    </row>
    <row r="31" spans="1:5" ht="18.75" x14ac:dyDescent="0.3">
      <c r="C31" s="110"/>
      <c r="D31" s="110"/>
      <c r="E31" s="111"/>
    </row>
    <row r="54" spans="1:5" s="107" customFormat="1" ht="16.5" customHeight="1" x14ac:dyDescent="0.35">
      <c r="E54" s="108"/>
    </row>
    <row r="55" spans="1:5" ht="46.5" x14ac:dyDescent="0.7">
      <c r="A55" s="106" t="s">
        <v>63</v>
      </c>
    </row>
    <row r="56" spans="1:5" s="109" customFormat="1" ht="30" x14ac:dyDescent="0.4">
      <c r="A56" s="109" t="s">
        <v>64</v>
      </c>
      <c r="E56" s="112"/>
    </row>
  </sheetData>
  <sheetProtection sheet="1" objects="1" scenarios="1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4:C154"/>
  <sheetViews>
    <sheetView topLeftCell="D1" zoomScaleNormal="100" workbookViewId="0">
      <selection activeCell="W10" sqref="W10"/>
    </sheetView>
  </sheetViews>
  <sheetFormatPr defaultColWidth="8.7109375" defaultRowHeight="12.75" x14ac:dyDescent="0.2"/>
  <cols>
    <col min="1" max="1" width="52.42578125" hidden="1" customWidth="1"/>
    <col min="2" max="2" width="139.140625" hidden="1" customWidth="1"/>
    <col min="3" max="3" width="11.28515625" hidden="1" customWidth="1"/>
    <col min="4" max="4" width="8.7109375" customWidth="1"/>
  </cols>
  <sheetData>
    <row r="64" spans="1:1" x14ac:dyDescent="0.2">
      <c r="A64" t="s">
        <v>65</v>
      </c>
    </row>
    <row r="65" spans="1:3" ht="76.5" customHeight="1" x14ac:dyDescent="0.2">
      <c r="A65" s="113" t="s">
        <v>66</v>
      </c>
      <c r="B65" s="114" t="s">
        <v>67</v>
      </c>
      <c r="C65" s="115" t="s">
        <v>68</v>
      </c>
    </row>
    <row r="66" spans="1:3" x14ac:dyDescent="0.2">
      <c r="A66" s="116" t="s">
        <v>69</v>
      </c>
      <c r="B66" s="117" t="s">
        <v>70</v>
      </c>
      <c r="C66" s="118" t="str">
        <f>VLOOKUP(A66,код!A:F,2,FALSE())</f>
        <v>РО127616   </v>
      </c>
    </row>
    <row r="67" spans="1:3" x14ac:dyDescent="0.2">
      <c r="A67" s="116" t="s">
        <v>71</v>
      </c>
      <c r="B67" s="117" t="s">
        <v>72</v>
      </c>
      <c r="C67" s="118" t="str">
        <f>VLOOKUP(A67,код!A:F,2,FALSE())</f>
        <v>РО127614   </v>
      </c>
    </row>
    <row r="68" spans="1:3" x14ac:dyDescent="0.2">
      <c r="A68" s="116" t="s">
        <v>73</v>
      </c>
      <c r="B68" s="117" t="s">
        <v>74</v>
      </c>
      <c r="C68" s="118" t="str">
        <f>VLOOKUP(A68,код!A:F,2,FALSE())</f>
        <v>РО127615   </v>
      </c>
    </row>
    <row r="69" spans="1:3" s="122" customFormat="1" x14ac:dyDescent="0.2">
      <c r="A69" s="119" t="s">
        <v>75</v>
      </c>
      <c r="B69" s="120" t="s">
        <v>76</v>
      </c>
      <c r="C69" s="121" t="s">
        <v>77</v>
      </c>
    </row>
    <row r="70" spans="1:3" x14ac:dyDescent="0.2">
      <c r="A70" s="116" t="s">
        <v>78</v>
      </c>
      <c r="B70" s="123" t="s">
        <v>79</v>
      </c>
      <c r="C70" s="118" t="str">
        <f>VLOOKUP(A70,код!A:F,2,FALSE())</f>
        <v>РО127500   </v>
      </c>
    </row>
    <row r="71" spans="1:3" x14ac:dyDescent="0.2">
      <c r="A71" s="118" t="s">
        <v>80</v>
      </c>
      <c r="B71" s="123" t="s">
        <v>81</v>
      </c>
      <c r="C71" s="118" t="str">
        <f>VLOOKUP(A71,код!A:F,2,FALSE())</f>
        <v>РО127590   </v>
      </c>
    </row>
    <row r="72" spans="1:3" x14ac:dyDescent="0.2">
      <c r="A72" s="116" t="s">
        <v>82</v>
      </c>
      <c r="B72" s="117" t="s">
        <v>83</v>
      </c>
      <c r="C72" s="118" t="str">
        <f>VLOOKUP(A72,код!A:F,2,FALSE())</f>
        <v>РО127618   </v>
      </c>
    </row>
    <row r="73" spans="1:3" x14ac:dyDescent="0.2">
      <c r="A73" s="116" t="s">
        <v>20</v>
      </c>
      <c r="B73" s="117" t="s">
        <v>84</v>
      </c>
      <c r="C73" s="118" t="str">
        <f>VLOOKUP(A73,код!A:F,2,FALSE())</f>
        <v>РО127619   </v>
      </c>
    </row>
    <row r="74" spans="1:3" x14ac:dyDescent="0.2">
      <c r="A74" s="116" t="s">
        <v>85</v>
      </c>
      <c r="B74" s="117" t="s">
        <v>86</v>
      </c>
      <c r="C74" s="118" t="str">
        <f>VLOOKUP(A74,код!A:F,2,FALSE())</f>
        <v>РО127621   </v>
      </c>
    </row>
    <row r="75" spans="1:3" x14ac:dyDescent="0.2">
      <c r="A75" s="116" t="s">
        <v>87</v>
      </c>
      <c r="B75" s="117" t="s">
        <v>88</v>
      </c>
      <c r="C75" s="118" t="str">
        <f>VLOOKUP(A75,код!A:F,2,FALSE())</f>
        <v>РО127620   </v>
      </c>
    </row>
    <row r="76" spans="1:3" x14ac:dyDescent="0.2">
      <c r="A76" s="116" t="s">
        <v>89</v>
      </c>
      <c r="B76" s="117" t="s">
        <v>90</v>
      </c>
      <c r="C76" s="118" t="str">
        <f>VLOOKUP(A76,код!A:F,2,FALSE())</f>
        <v>РО127622   </v>
      </c>
    </row>
    <row r="77" spans="1:3" x14ac:dyDescent="0.2">
      <c r="A77" s="124" t="s">
        <v>91</v>
      </c>
      <c r="B77" s="125" t="s">
        <v>92</v>
      </c>
      <c r="C77" s="118" t="str">
        <f>VLOOKUP(A77,код!A:F,2,FALSE())</f>
        <v>РО128665   </v>
      </c>
    </row>
    <row r="78" spans="1:3" x14ac:dyDescent="0.2">
      <c r="A78" s="124" t="s">
        <v>93</v>
      </c>
      <c r="B78" s="125" t="s">
        <v>94</v>
      </c>
      <c r="C78" s="118" t="str">
        <f>VLOOKUP(A78,код!A:F,2,FALSE())</f>
        <v>РО154628   </v>
      </c>
    </row>
    <row r="79" spans="1:3" x14ac:dyDescent="0.2">
      <c r="A79" s="124" t="s">
        <v>95</v>
      </c>
      <c r="B79" s="125" t="s">
        <v>96</v>
      </c>
      <c r="C79" s="118" t="str">
        <f>VLOOKUP(A79,код!A:F,2,FALSE())</f>
        <v>РО128666   </v>
      </c>
    </row>
    <row r="80" spans="1:3" x14ac:dyDescent="0.2">
      <c r="A80" s="116" t="s">
        <v>97</v>
      </c>
      <c r="B80" s="117" t="s">
        <v>98</v>
      </c>
      <c r="C80" s="118" t="str">
        <f>VLOOKUP(A80,код!A:F,2,FALSE())</f>
        <v>РО127623   </v>
      </c>
    </row>
    <row r="81" spans="1:3" x14ac:dyDescent="0.2">
      <c r="A81" s="116" t="s">
        <v>99</v>
      </c>
      <c r="B81" s="117" t="s">
        <v>100</v>
      </c>
      <c r="C81" s="118" t="str">
        <f>VLOOKUP(A81,код!A:F,2,FALSE())</f>
        <v>РО127501   </v>
      </c>
    </row>
    <row r="82" spans="1:3" x14ac:dyDescent="0.2">
      <c r="A82" s="116" t="s">
        <v>101</v>
      </c>
      <c r="B82" s="117" t="s">
        <v>102</v>
      </c>
      <c r="C82" s="118" t="s">
        <v>103</v>
      </c>
    </row>
    <row r="83" spans="1:3" x14ac:dyDescent="0.2">
      <c r="A83" s="124" t="s">
        <v>104</v>
      </c>
      <c r="B83" s="125" t="s">
        <v>105</v>
      </c>
      <c r="C83" s="118" t="str">
        <f>VLOOKUP(A83,код!A:F,2,FALSE())</f>
        <v>РО128667   </v>
      </c>
    </row>
    <row r="84" spans="1:3" x14ac:dyDescent="0.2">
      <c r="A84" s="124" t="s">
        <v>106</v>
      </c>
      <c r="B84" s="125" t="s">
        <v>107</v>
      </c>
      <c r="C84" s="118" t="str">
        <f>VLOOKUP(A84,код!A:F,2,FALSE())</f>
        <v>РО137254   </v>
      </c>
    </row>
    <row r="85" spans="1:3" x14ac:dyDescent="0.2">
      <c r="A85" s="124" t="s">
        <v>108</v>
      </c>
      <c r="B85" s="125" t="s">
        <v>109</v>
      </c>
      <c r="C85" s="118" t="str">
        <f>VLOOKUP(A85,код!A:F,2,FALSE())</f>
        <v>РО128668   </v>
      </c>
    </row>
    <row r="86" spans="1:3" x14ac:dyDescent="0.2">
      <c r="A86" s="116" t="s">
        <v>110</v>
      </c>
      <c r="B86" s="117" t="s">
        <v>111</v>
      </c>
      <c r="C86" s="118" t="str">
        <f>VLOOKUP(A86,код!A:F,2,FALSE())</f>
        <v>РО127502   </v>
      </c>
    </row>
    <row r="87" spans="1:3" x14ac:dyDescent="0.2">
      <c r="A87" s="116" t="s">
        <v>112</v>
      </c>
      <c r="B87" s="117" t="s">
        <v>113</v>
      </c>
      <c r="C87" s="118" t="str">
        <f>VLOOKUP(A87,код!A:F,2,FALSE())</f>
        <v>РО127624   </v>
      </c>
    </row>
    <row r="88" spans="1:3" x14ac:dyDescent="0.2">
      <c r="A88" s="116" t="s">
        <v>114</v>
      </c>
      <c r="B88" s="117" t="s">
        <v>115</v>
      </c>
      <c r="C88" s="118" t="str">
        <f>VLOOKUP(A88,код!A:F,2,FALSE())</f>
        <v>РО127625   </v>
      </c>
    </row>
    <row r="89" spans="1:3" x14ac:dyDescent="0.2">
      <c r="A89" s="116" t="s">
        <v>116</v>
      </c>
      <c r="B89" s="117" t="s">
        <v>117</v>
      </c>
      <c r="C89" s="118" t="str">
        <f>VLOOKUP(A89,код!A:F,2,FALSE())</f>
        <v>РО127627   </v>
      </c>
    </row>
    <row r="90" spans="1:3" x14ac:dyDescent="0.2">
      <c r="A90" s="116" t="s">
        <v>118</v>
      </c>
      <c r="B90" s="117" t="s">
        <v>119</v>
      </c>
      <c r="C90" s="118" t="str">
        <f>VLOOKUP(A90,код!A:F,2,FALSE())</f>
        <v>РО127628   </v>
      </c>
    </row>
    <row r="91" spans="1:3" x14ac:dyDescent="0.2">
      <c r="A91" s="116" t="s">
        <v>120</v>
      </c>
      <c r="B91" s="117" t="s">
        <v>121</v>
      </c>
      <c r="C91" s="118" t="str">
        <f>VLOOKUP(A91,код!A:F,2,FALSE())</f>
        <v>РО127629   </v>
      </c>
    </row>
    <row r="92" spans="1:3" x14ac:dyDescent="0.2">
      <c r="A92" s="126" t="s">
        <v>122</v>
      </c>
      <c r="B92" s="127" t="s">
        <v>123</v>
      </c>
      <c r="C92" s="118" t="str">
        <f>VLOOKUP(A92,код!A:F,2,FALSE())</f>
        <v>РО141539   </v>
      </c>
    </row>
    <row r="93" spans="1:3" x14ac:dyDescent="0.2">
      <c r="A93" s="126" t="s">
        <v>124</v>
      </c>
      <c r="B93" s="127" t="s">
        <v>125</v>
      </c>
      <c r="C93" s="118" t="str">
        <f>VLOOKUP(A93,код!A:F,2,FALSE())</f>
        <v>РО141538   </v>
      </c>
    </row>
    <row r="94" spans="1:3" x14ac:dyDescent="0.2">
      <c r="A94" s="126" t="s">
        <v>126</v>
      </c>
      <c r="B94" s="127" t="s">
        <v>127</v>
      </c>
      <c r="C94" s="118" t="s">
        <v>128</v>
      </c>
    </row>
    <row r="95" spans="1:3" x14ac:dyDescent="0.2">
      <c r="A95" s="126" t="s">
        <v>129</v>
      </c>
      <c r="B95" s="127" t="s">
        <v>130</v>
      </c>
      <c r="C95" s="118" t="str">
        <f>VLOOKUP(A95,код!A:F,2,FALSE())</f>
        <v>РО141540   </v>
      </c>
    </row>
    <row r="96" spans="1:3" x14ac:dyDescent="0.2">
      <c r="A96" s="126" t="s">
        <v>131</v>
      </c>
      <c r="B96" s="127" t="s">
        <v>132</v>
      </c>
      <c r="C96" s="118" t="str">
        <f>VLOOKUP(A96,код!A:F,2,FALSE())</f>
        <v>РО141541   </v>
      </c>
    </row>
    <row r="97" spans="1:3" x14ac:dyDescent="0.2">
      <c r="A97" s="518" t="s">
        <v>1077</v>
      </c>
      <c r="B97" s="519" t="s">
        <v>1073</v>
      </c>
      <c r="C97" s="520" t="s">
        <v>1074</v>
      </c>
    </row>
    <row r="98" spans="1:3" x14ac:dyDescent="0.2">
      <c r="A98" s="126" t="s">
        <v>133</v>
      </c>
      <c r="B98" s="127" t="s">
        <v>134</v>
      </c>
      <c r="C98" s="118" t="s">
        <v>135</v>
      </c>
    </row>
    <row r="99" spans="1:3" x14ac:dyDescent="0.2">
      <c r="A99" s="518" t="s">
        <v>1076</v>
      </c>
      <c r="B99" s="519" t="s">
        <v>1072</v>
      </c>
      <c r="C99" s="520" t="s">
        <v>1075</v>
      </c>
    </row>
    <row r="100" spans="1:3" x14ac:dyDescent="0.2">
      <c r="A100" s="126" t="s">
        <v>136</v>
      </c>
      <c r="B100" s="127" t="s">
        <v>137</v>
      </c>
      <c r="C100" s="118" t="s">
        <v>138</v>
      </c>
    </row>
    <row r="101" spans="1:3" x14ac:dyDescent="0.2">
      <c r="A101" s="116" t="s">
        <v>139</v>
      </c>
      <c r="B101" s="117" t="s">
        <v>140</v>
      </c>
      <c r="C101" s="118" t="str">
        <f>VLOOKUP(A101,код!A:F,2,FALSE())</f>
        <v>РО151646   </v>
      </c>
    </row>
    <row r="102" spans="1:3" x14ac:dyDescent="0.2">
      <c r="A102" s="116" t="s">
        <v>141</v>
      </c>
      <c r="B102" s="117" t="s">
        <v>142</v>
      </c>
      <c r="C102" s="118" t="str">
        <f>VLOOKUP(A102,код!A:F,2,FALSE())</f>
        <v>РО151647   </v>
      </c>
    </row>
    <row r="103" spans="1:3" x14ac:dyDescent="0.2">
      <c r="A103" s="116" t="s">
        <v>143</v>
      </c>
      <c r="B103" s="117" t="s">
        <v>144</v>
      </c>
      <c r="C103" s="118" t="str">
        <f>VLOOKUP(A103,код!A:F,2,FALSE())</f>
        <v>РО154627   </v>
      </c>
    </row>
    <row r="104" spans="1:3" x14ac:dyDescent="0.2">
      <c r="A104" s="116" t="s">
        <v>145</v>
      </c>
      <c r="B104" s="117" t="s">
        <v>146</v>
      </c>
      <c r="C104" s="118" t="s">
        <v>147</v>
      </c>
    </row>
    <row r="105" spans="1:3" x14ac:dyDescent="0.2">
      <c r="A105" s="126" t="s">
        <v>148</v>
      </c>
      <c r="B105" s="127" t="s">
        <v>149</v>
      </c>
      <c r="C105" s="118" t="str">
        <f>VLOOKUP(A105,код!A:F,2,FALSE())</f>
        <v>РО141542   </v>
      </c>
    </row>
    <row r="106" spans="1:3" x14ac:dyDescent="0.2">
      <c r="A106" s="126" t="s">
        <v>150</v>
      </c>
      <c r="B106" s="127" t="s">
        <v>151</v>
      </c>
      <c r="C106" s="118" t="s">
        <v>152</v>
      </c>
    </row>
    <row r="107" spans="1:3" x14ac:dyDescent="0.2">
      <c r="A107" s="126" t="s">
        <v>153</v>
      </c>
      <c r="B107" s="127" t="s">
        <v>154</v>
      </c>
      <c r="C107" s="118" t="str">
        <f>VLOOKUP(A107,код!A:F,2,FALSE())</f>
        <v>РО141543   </v>
      </c>
    </row>
    <row r="108" spans="1:3" x14ac:dyDescent="0.2">
      <c r="A108" s="126" t="s">
        <v>155</v>
      </c>
      <c r="B108" s="127" t="s">
        <v>156</v>
      </c>
      <c r="C108" s="118" t="str">
        <f>VLOOKUP(A108,код!A:F,2,FALSE())</f>
        <v>РО141544   </v>
      </c>
    </row>
    <row r="109" spans="1:3" x14ac:dyDescent="0.2">
      <c r="A109" s="116" t="s">
        <v>157</v>
      </c>
      <c r="B109" s="117" t="s">
        <v>158</v>
      </c>
      <c r="C109" s="118" t="str">
        <f>VLOOKUP(A109,код!A:F,2,FALSE())</f>
        <v>РО127639   </v>
      </c>
    </row>
    <row r="110" spans="1:3" x14ac:dyDescent="0.2">
      <c r="A110" s="116" t="s">
        <v>159</v>
      </c>
      <c r="B110" s="117" t="s">
        <v>160</v>
      </c>
      <c r="C110" s="118" t="str">
        <f>VLOOKUP(A110,код!A:F,2,FALSE())</f>
        <v>РО127640   </v>
      </c>
    </row>
    <row r="111" spans="1:3" x14ac:dyDescent="0.2">
      <c r="A111" s="116" t="s">
        <v>161</v>
      </c>
      <c r="B111" s="117" t="s">
        <v>162</v>
      </c>
      <c r="C111" s="118" t="str">
        <f>VLOOKUP(A111,код!A:F,2,FALSE())</f>
        <v>РО127638   </v>
      </c>
    </row>
    <row r="112" spans="1:3" x14ac:dyDescent="0.2">
      <c r="A112" s="116" t="s">
        <v>163</v>
      </c>
      <c r="B112" s="117" t="s">
        <v>164</v>
      </c>
      <c r="C112" s="118" t="str">
        <f>VLOOKUP(A112,код!A:F,2,FALSE())</f>
        <v>РО127641   </v>
      </c>
    </row>
    <row r="113" spans="1:3" x14ac:dyDescent="0.2">
      <c r="A113" s="116" t="s">
        <v>165</v>
      </c>
      <c r="B113" s="117" t="s">
        <v>166</v>
      </c>
      <c r="C113" s="118" t="str">
        <f>VLOOKUP(A113,код!A:F,2,FALSE())</f>
        <v>РО127642   </v>
      </c>
    </row>
    <row r="114" spans="1:3" x14ac:dyDescent="0.2">
      <c r="A114" s="116" t="s">
        <v>167</v>
      </c>
      <c r="B114" s="117" t="s">
        <v>168</v>
      </c>
      <c r="C114" s="118" t="str">
        <f>VLOOKUP(A114,код!A:F,2,FALSE())</f>
        <v>РО127643   </v>
      </c>
    </row>
    <row r="115" spans="1:3" x14ac:dyDescent="0.2">
      <c r="A115" s="116" t="s">
        <v>169</v>
      </c>
      <c r="B115" s="117" t="s">
        <v>170</v>
      </c>
      <c r="C115" s="118" t="str">
        <f>VLOOKUP(A115,код!A:F,2,FALSE())</f>
        <v>РО127645   </v>
      </c>
    </row>
    <row r="116" spans="1:3" x14ac:dyDescent="0.2">
      <c r="A116" s="116" t="s">
        <v>171</v>
      </c>
      <c r="B116" s="117" t="s">
        <v>172</v>
      </c>
      <c r="C116" s="118" t="str">
        <f>VLOOKUP(A116,код!A:F,2,FALSE())</f>
        <v>РО127644   </v>
      </c>
    </row>
    <row r="117" spans="1:3" x14ac:dyDescent="0.2">
      <c r="A117" s="116" t="s">
        <v>173</v>
      </c>
      <c r="B117" s="117" t="s">
        <v>174</v>
      </c>
      <c r="C117" s="118" t="str">
        <f>VLOOKUP(A117,код!A:F,2,FALSE())</f>
        <v>РО127647   </v>
      </c>
    </row>
    <row r="118" spans="1:3" x14ac:dyDescent="0.2">
      <c r="A118" s="116" t="s">
        <v>175</v>
      </c>
      <c r="B118" s="117" t="s">
        <v>176</v>
      </c>
      <c r="C118" s="118" t="str">
        <f>VLOOKUP(A118,код!A:F,2,FALSE())</f>
        <v>РО127648   </v>
      </c>
    </row>
    <row r="119" spans="1:3" x14ac:dyDescent="0.2">
      <c r="A119" s="116" t="s">
        <v>177</v>
      </c>
      <c r="B119" s="117" t="s">
        <v>178</v>
      </c>
      <c r="C119" s="118" t="str">
        <f>VLOOKUP(A119,код!A:F,2,FALSE())</f>
        <v>РО127646   </v>
      </c>
    </row>
    <row r="120" spans="1:3" x14ac:dyDescent="0.2">
      <c r="A120" s="116" t="s">
        <v>179</v>
      </c>
      <c r="B120" s="117" t="s">
        <v>180</v>
      </c>
      <c r="C120" s="118" t="str">
        <f>VLOOKUP(A120,код!A:F,2,FALSE())</f>
        <v>РО127649   </v>
      </c>
    </row>
    <row r="121" spans="1:3" x14ac:dyDescent="0.2">
      <c r="A121" s="116" t="s">
        <v>181</v>
      </c>
      <c r="B121" s="117" t="s">
        <v>182</v>
      </c>
      <c r="C121" s="118" t="str">
        <f>VLOOKUP(A121,код!A:F,2,FALSE())</f>
        <v>РО127650   </v>
      </c>
    </row>
    <row r="122" spans="1:3" x14ac:dyDescent="0.2">
      <c r="A122" s="116" t="s">
        <v>183</v>
      </c>
      <c r="B122" s="117" t="s">
        <v>184</v>
      </c>
      <c r="C122" s="118" t="str">
        <f>VLOOKUP(A122,код!A:F,2,FALSE())</f>
        <v>РО127651   </v>
      </c>
    </row>
    <row r="123" spans="1:3" x14ac:dyDescent="0.2">
      <c r="A123" s="116" t="s">
        <v>185</v>
      </c>
      <c r="B123" s="117" t="s">
        <v>186</v>
      </c>
      <c r="C123" s="118" t="str">
        <f>VLOOKUP(A123,код!A:F,2,FALSE())</f>
        <v>РО127653   </v>
      </c>
    </row>
    <row r="124" spans="1:3" x14ac:dyDescent="0.2">
      <c r="A124" s="116" t="s">
        <v>187</v>
      </c>
      <c r="B124" s="117" t="s">
        <v>188</v>
      </c>
      <c r="C124" s="118" t="str">
        <f>VLOOKUP(A124,код!A:F,2,FALSE())</f>
        <v>РО127652   </v>
      </c>
    </row>
    <row r="125" spans="1:3" x14ac:dyDescent="0.2">
      <c r="C125" s="118" t="e">
        <f>VLOOKUP(A125,код!A:F,2,FALSE())</f>
        <v>#N/A</v>
      </c>
    </row>
    <row r="126" spans="1:3" x14ac:dyDescent="0.2">
      <c r="A126" s="128" t="s">
        <v>219</v>
      </c>
      <c r="B126" s="129" t="s">
        <v>220</v>
      </c>
      <c r="C126" s="118" t="str">
        <f>VLOOKUP(A126,код!A:F,2,FALSE())</f>
        <v>РО142850   </v>
      </c>
    </row>
    <row r="127" spans="1:3" x14ac:dyDescent="0.2">
      <c r="A127" s="128" t="s">
        <v>221</v>
      </c>
      <c r="B127" s="129" t="s">
        <v>222</v>
      </c>
      <c r="C127" s="118" t="str">
        <f>VLOOKUP(A127,код!A:F,2,FALSE())</f>
        <v>РО142851   </v>
      </c>
    </row>
    <row r="128" spans="1:3" x14ac:dyDescent="0.2">
      <c r="A128" s="128" t="s">
        <v>223</v>
      </c>
      <c r="B128" s="129" t="s">
        <v>224</v>
      </c>
      <c r="C128" s="118" t="str">
        <f>VLOOKUP(A128,код!A:F,2,FALSE())</f>
        <v>РО142857   </v>
      </c>
    </row>
    <row r="129" spans="1:3" x14ac:dyDescent="0.2">
      <c r="A129" s="128" t="s">
        <v>225</v>
      </c>
      <c r="B129" s="129" t="s">
        <v>226</v>
      </c>
      <c r="C129" s="118" t="str">
        <f>VLOOKUP(A129,код!A:F,2,FALSE())</f>
        <v>РО142856   </v>
      </c>
    </row>
    <row r="130" spans="1:3" x14ac:dyDescent="0.2">
      <c r="A130" s="128" t="s">
        <v>227</v>
      </c>
      <c r="B130" s="129" t="s">
        <v>228</v>
      </c>
      <c r="C130" s="118" t="str">
        <f>VLOOKUP(A130,код!A:F,2,FALSE())</f>
        <v>РО142852   </v>
      </c>
    </row>
    <row r="131" spans="1:3" ht="13.5" customHeight="1" x14ac:dyDescent="0.2">
      <c r="A131" s="128" t="s">
        <v>229</v>
      </c>
      <c r="B131" s="129" t="s">
        <v>230</v>
      </c>
      <c r="C131" s="118" t="str">
        <f>VLOOKUP(A131,код!A:F,2,FALSE())</f>
        <v>РО142853   </v>
      </c>
    </row>
    <row r="132" spans="1:3" x14ac:dyDescent="0.2">
      <c r="A132" s="128" t="s">
        <v>233</v>
      </c>
      <c r="B132" s="129" t="s">
        <v>234</v>
      </c>
      <c r="C132" s="118" t="str">
        <f>VLOOKUP(A132,код!A:F,2,FALSE())</f>
        <v>РО142855   </v>
      </c>
    </row>
    <row r="133" spans="1:3" x14ac:dyDescent="0.2">
      <c r="A133" s="521" t="s">
        <v>1082</v>
      </c>
      <c r="B133" s="522" t="s">
        <v>1083</v>
      </c>
      <c r="C133" s="523" t="s">
        <v>1084</v>
      </c>
    </row>
    <row r="134" spans="1:3" x14ac:dyDescent="0.2">
      <c r="A134" s="521" t="s">
        <v>1085</v>
      </c>
      <c r="B134" s="522" t="s">
        <v>1086</v>
      </c>
      <c r="C134" s="523" t="s">
        <v>1087</v>
      </c>
    </row>
    <row r="135" spans="1:3" x14ac:dyDescent="0.2">
      <c r="A135" s="521" t="s">
        <v>1088</v>
      </c>
      <c r="B135" s="522" t="s">
        <v>1089</v>
      </c>
      <c r="C135" s="523" t="s">
        <v>1090</v>
      </c>
    </row>
    <row r="136" spans="1:3" x14ac:dyDescent="0.2">
      <c r="A136" s="521" t="s">
        <v>1091</v>
      </c>
      <c r="B136" s="522" t="s">
        <v>1092</v>
      </c>
      <c r="C136" s="523" t="s">
        <v>1093</v>
      </c>
    </row>
    <row r="137" spans="1:3" x14ac:dyDescent="0.2">
      <c r="A137" s="128" t="s">
        <v>235</v>
      </c>
      <c r="B137" s="129" t="s">
        <v>236</v>
      </c>
      <c r="C137" s="118" t="str">
        <f>VLOOKUP(A137,код!A:F,2,FALSE())</f>
        <v>РО155678   </v>
      </c>
    </row>
    <row r="138" spans="1:3" x14ac:dyDescent="0.2">
      <c r="A138" s="128" t="s">
        <v>237</v>
      </c>
      <c r="B138" s="129" t="s">
        <v>238</v>
      </c>
      <c r="C138" s="118" t="str">
        <f>VLOOKUP(A138,код!A:F,2,FALSE())</f>
        <v>РО156458   </v>
      </c>
    </row>
    <row r="139" spans="1:3" x14ac:dyDescent="0.2">
      <c r="A139" s="128" t="s">
        <v>239</v>
      </c>
      <c r="B139" s="129" t="s">
        <v>240</v>
      </c>
      <c r="C139" s="118" t="str">
        <f>VLOOKUP(A139,код!A:F,2,FALSE())</f>
        <v>РО156464   </v>
      </c>
    </row>
    <row r="140" spans="1:3" x14ac:dyDescent="0.2">
      <c r="A140" s="128" t="s">
        <v>241</v>
      </c>
      <c r="B140" s="129" t="s">
        <v>242</v>
      </c>
      <c r="C140" s="118" t="str">
        <f>VLOOKUP(A140,код!A:F,2,FALSE())</f>
        <v>РО156465   </v>
      </c>
    </row>
    <row r="141" spans="1:3" x14ac:dyDescent="0.2">
      <c r="A141" s="128" t="s">
        <v>243</v>
      </c>
      <c r="B141" s="129" t="s">
        <v>244</v>
      </c>
      <c r="C141" s="118" t="str">
        <f>VLOOKUP(A141,код!A:F,2,FALSE())</f>
        <v>РО156466   </v>
      </c>
    </row>
    <row r="142" spans="1:3" x14ac:dyDescent="0.2">
      <c r="A142" s="128" t="s">
        <v>245</v>
      </c>
      <c r="B142" s="129" t="s">
        <v>246</v>
      </c>
      <c r="C142" s="118" t="str">
        <f>VLOOKUP(A142,код!A:F,2,FALSE())</f>
        <v>РО155679   </v>
      </c>
    </row>
    <row r="143" spans="1:3" x14ac:dyDescent="0.2">
      <c r="A143" s="128" t="s">
        <v>247</v>
      </c>
      <c r="B143" s="129" t="s">
        <v>248</v>
      </c>
      <c r="C143" s="118" t="str">
        <f>VLOOKUP(A143,код!A:F,2,FALSE())</f>
        <v>РО156467   </v>
      </c>
    </row>
    <row r="144" spans="1:3" x14ac:dyDescent="0.2">
      <c r="A144" s="130"/>
      <c r="B144" s="131"/>
      <c r="C144" s="118" t="e">
        <f>VLOOKUP(A144,код!A:F,2,FALSE())</f>
        <v>#N/A</v>
      </c>
    </row>
    <row r="145" spans="1:3" x14ac:dyDescent="0.2">
      <c r="C145" s="118" t="e">
        <f>VLOOKUP(A145,код!A:F,2,FALSE())</f>
        <v>#N/A</v>
      </c>
    </row>
    <row r="146" spans="1:3" x14ac:dyDescent="0.2">
      <c r="A146" s="116" t="s">
        <v>249</v>
      </c>
      <c r="B146" s="123" t="s">
        <v>250</v>
      </c>
      <c r="C146" s="118" t="str">
        <f>VLOOKUP(A146,код!A:F,2,FALSE())</f>
        <v>РО153394   </v>
      </c>
    </row>
    <row r="147" spans="1:3" x14ac:dyDescent="0.2">
      <c r="A147" s="116" t="s">
        <v>251</v>
      </c>
      <c r="B147" s="123" t="s">
        <v>252</v>
      </c>
      <c r="C147" s="118" t="str">
        <f>VLOOKUP(A147,код!A:F,2,FALSE())</f>
        <v>РО153395   </v>
      </c>
    </row>
    <row r="148" spans="1:3" x14ac:dyDescent="0.2">
      <c r="A148" s="116" t="s">
        <v>253</v>
      </c>
      <c r="B148" s="123" t="s">
        <v>254</v>
      </c>
      <c r="C148" s="118" t="str">
        <f>VLOOKUP(A148,код!A:F,2,FALSE())</f>
        <v>РО153393   </v>
      </c>
    </row>
    <row r="149" spans="1:3" x14ac:dyDescent="0.2">
      <c r="A149" s="116" t="s">
        <v>255</v>
      </c>
      <c r="B149" s="123" t="s">
        <v>256</v>
      </c>
      <c r="C149" s="118" t="str">
        <f>VLOOKUP(A149,код!A:F,2,FALSE())</f>
        <v>РО153390   </v>
      </c>
    </row>
    <row r="150" spans="1:3" x14ac:dyDescent="0.2">
      <c r="A150" s="116" t="s">
        <v>257</v>
      </c>
      <c r="B150" s="123" t="s">
        <v>258</v>
      </c>
      <c r="C150" s="118" t="str">
        <f>VLOOKUP(A150,код!A:F,2,FALSE())</f>
        <v>РО153392   </v>
      </c>
    </row>
    <row r="151" spans="1:3" x14ac:dyDescent="0.2">
      <c r="A151" s="116" t="s">
        <v>261</v>
      </c>
      <c r="B151" s="123" t="s">
        <v>262</v>
      </c>
      <c r="C151" s="118" t="str">
        <f>VLOOKUP(A151,код!A:F,2,FALSE())</f>
        <v>РО153397   </v>
      </c>
    </row>
    <row r="152" spans="1:3" x14ac:dyDescent="0.2">
      <c r="A152" s="116" t="s">
        <v>263</v>
      </c>
      <c r="B152" s="123" t="s">
        <v>264</v>
      </c>
      <c r="C152" s="118" t="str">
        <f>VLOOKUP(A152,код!A:F,2,FALSE())</f>
        <v>РО153398   </v>
      </c>
    </row>
    <row r="153" spans="1:3" x14ac:dyDescent="0.2">
      <c r="A153" s="116" t="s">
        <v>265</v>
      </c>
      <c r="B153" s="123" t="s">
        <v>266</v>
      </c>
      <c r="C153" s="118" t="str">
        <f>VLOOKUP(A153,код!A:F,2,FALSE())</f>
        <v>РО153399   </v>
      </c>
    </row>
    <row r="154" spans="1:3" x14ac:dyDescent="0.2">
      <c r="A154" s="116" t="s">
        <v>267</v>
      </c>
      <c r="B154" s="123" t="s">
        <v>268</v>
      </c>
      <c r="C154" s="118" t="str">
        <f>VLOOKUP(A154,код!A:F,2,FALSE())</f>
        <v>РО153400   </v>
      </c>
    </row>
  </sheetData>
  <sheetProtection formatCells="0" formatColumns="0" formatRows="0" insertColumns="0" insertRows="0" insertHyperlinks="0" deleteColumns="0" deleteRows="0" sort="0" autoFilter="0"/>
  <pageMargins left="0.74791666666666701" right="0.27569444444444402" top="0.62986111111111098" bottom="0.55138888888888904" header="0.511811023622047" footer="0.511811023622047"/>
  <pageSetup paperSize="9" fitToHeight="2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9"/>
  <sheetViews>
    <sheetView showGridLines="0" topLeftCell="A16" zoomScaleNormal="100" workbookViewId="0">
      <selection activeCell="A94" sqref="A94:XFD94"/>
    </sheetView>
  </sheetViews>
  <sheetFormatPr defaultColWidth="7.5703125" defaultRowHeight="12.75" x14ac:dyDescent="0.2"/>
  <cols>
    <col min="1" max="12" width="29.7109375" customWidth="1"/>
    <col min="22" max="22" width="7.42578125" customWidth="1"/>
    <col min="23" max="23" width="11.5703125" customWidth="1"/>
  </cols>
  <sheetData>
    <row r="1" spans="1:67" ht="13.5" x14ac:dyDescent="0.2">
      <c r="A1" s="132" t="s">
        <v>24</v>
      </c>
      <c r="B1" s="133"/>
      <c r="C1" s="134" t="s">
        <v>269</v>
      </c>
      <c r="D1" s="134" t="s">
        <v>270</v>
      </c>
      <c r="E1" s="133"/>
      <c r="F1" s="133"/>
      <c r="G1" s="133"/>
      <c r="H1" s="133"/>
      <c r="I1" s="133"/>
      <c r="J1" s="135"/>
      <c r="K1" s="133"/>
      <c r="L1" s="133"/>
      <c r="M1" s="133" t="s">
        <v>271</v>
      </c>
      <c r="N1" s="133"/>
      <c r="O1" s="133"/>
      <c r="P1" s="133"/>
      <c r="Q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</row>
    <row r="2" spans="1:67" ht="13.5" x14ac:dyDescent="0.2">
      <c r="A2" s="133" t="s">
        <v>272</v>
      </c>
      <c r="B2" s="133"/>
      <c r="C2" s="134" t="s">
        <v>273</v>
      </c>
      <c r="D2" s="134" t="s">
        <v>274</v>
      </c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</row>
    <row r="3" spans="1:67" ht="13.5" x14ac:dyDescent="0.2">
      <c r="B3" s="133"/>
      <c r="C3" s="136" t="s">
        <v>275</v>
      </c>
      <c r="D3" s="134" t="s">
        <v>276</v>
      </c>
      <c r="E3" s="136"/>
      <c r="F3" s="133"/>
      <c r="G3" s="133"/>
      <c r="H3" s="133"/>
      <c r="I3" s="133"/>
      <c r="J3" s="136"/>
      <c r="K3" s="133"/>
      <c r="L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</row>
    <row r="4" spans="1:67" ht="13.5" x14ac:dyDescent="0.2">
      <c r="B4" s="133"/>
      <c r="C4" s="136" t="s">
        <v>277</v>
      </c>
      <c r="D4" s="134" t="s">
        <v>278</v>
      </c>
      <c r="E4" s="136"/>
      <c r="F4" s="133"/>
      <c r="G4" s="133"/>
      <c r="H4" s="133"/>
      <c r="I4" s="133"/>
      <c r="J4" s="136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</row>
    <row r="5" spans="1:67" ht="13.5" x14ac:dyDescent="0.2">
      <c r="A5" s="133"/>
      <c r="B5" s="133"/>
      <c r="C5" s="136" t="s">
        <v>279</v>
      </c>
      <c r="D5" s="134" t="s">
        <v>276</v>
      </c>
      <c r="E5" s="136"/>
      <c r="F5" s="133"/>
      <c r="G5" s="133"/>
      <c r="H5" s="133"/>
      <c r="I5" s="133"/>
      <c r="J5" s="136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</row>
    <row r="6" spans="1:67" ht="13.5" x14ac:dyDescent="0.2">
      <c r="A6" s="133"/>
      <c r="B6" s="133"/>
      <c r="C6" s="136" t="s">
        <v>280</v>
      </c>
      <c r="D6" s="134" t="s">
        <v>281</v>
      </c>
      <c r="E6" s="136"/>
      <c r="F6" s="133"/>
      <c r="G6" s="133"/>
      <c r="H6" s="133"/>
      <c r="I6" s="133"/>
      <c r="J6" s="136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</row>
    <row r="7" spans="1:67" ht="13.5" x14ac:dyDescent="0.2">
      <c r="A7" s="133"/>
      <c r="B7" s="133"/>
      <c r="C7" s="136" t="s">
        <v>282</v>
      </c>
      <c r="D7" s="134" t="s">
        <v>283</v>
      </c>
      <c r="E7" s="136"/>
      <c r="F7" s="133"/>
      <c r="G7" s="133"/>
      <c r="H7" s="133"/>
      <c r="I7" s="133"/>
      <c r="J7" s="136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</row>
    <row r="8" spans="1:67" ht="13.5" x14ac:dyDescent="0.2">
      <c r="A8" s="133" t="str">
        <f>IFERROR(IF(VLOOKUP(L14,'для впр'!A13:J116,10,0)='для впр'!J1,"Rehau","Hranipex"),"стандартная к фасаду LF")</f>
        <v>стандартная к фасаду LF</v>
      </c>
      <c r="B8" s="133"/>
      <c r="C8" s="137"/>
      <c r="D8" s="133"/>
      <c r="E8" s="138" t="s">
        <v>284</v>
      </c>
      <c r="F8" s="133"/>
      <c r="G8" s="133"/>
      <c r="H8" s="133"/>
      <c r="I8" s="133"/>
      <c r="J8" s="137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</row>
    <row r="9" spans="1:67" ht="15" x14ac:dyDescent="0.25">
      <c r="C9" s="139"/>
      <c r="E9" s="140"/>
      <c r="J9" s="140"/>
    </row>
    <row r="10" spans="1:67" ht="15.75" customHeight="1" x14ac:dyDescent="0.2">
      <c r="A10" s="640" t="s">
        <v>285</v>
      </c>
      <c r="B10" s="641" t="s">
        <v>286</v>
      </c>
      <c r="C10" s="642" t="s">
        <v>287</v>
      </c>
      <c r="D10" s="643" t="s">
        <v>288</v>
      </c>
      <c r="E10" s="644" t="s">
        <v>24</v>
      </c>
      <c r="F10" s="644"/>
      <c r="G10" s="644"/>
      <c r="H10" s="644"/>
      <c r="I10" s="644"/>
      <c r="J10" s="637" t="s">
        <v>272</v>
      </c>
      <c r="K10" s="637"/>
      <c r="L10" s="637"/>
      <c r="M10" s="637"/>
      <c r="N10" s="637"/>
      <c r="O10" s="637"/>
      <c r="P10" s="637"/>
      <c r="Q10" s="637"/>
      <c r="R10" s="638" t="s">
        <v>289</v>
      </c>
    </row>
    <row r="11" spans="1:67" ht="78.75" x14ac:dyDescent="0.2">
      <c r="A11" s="640"/>
      <c r="B11" s="641"/>
      <c r="C11" s="642"/>
      <c r="D11" s="643"/>
      <c r="E11" s="141" t="s">
        <v>290</v>
      </c>
      <c r="F11" s="142" t="s">
        <v>291</v>
      </c>
      <c r="G11" s="142" t="s">
        <v>292</v>
      </c>
      <c r="H11" s="142" t="s">
        <v>293</v>
      </c>
      <c r="I11" s="143" t="s">
        <v>294</v>
      </c>
      <c r="J11" s="144" t="s">
        <v>290</v>
      </c>
      <c r="K11" s="142" t="s">
        <v>291</v>
      </c>
      <c r="L11" s="142" t="s">
        <v>292</v>
      </c>
      <c r="M11" s="143" t="s">
        <v>293</v>
      </c>
      <c r="N11" s="144" t="s">
        <v>290</v>
      </c>
      <c r="O11" s="142" t="s">
        <v>291</v>
      </c>
      <c r="P11" s="142" t="s">
        <v>292</v>
      </c>
      <c r="Q11" s="143" t="s">
        <v>293</v>
      </c>
      <c r="R11" s="638"/>
    </row>
    <row r="12" spans="1:67" ht="15.75" x14ac:dyDescent="0.25">
      <c r="C12" s="639" t="s">
        <v>270</v>
      </c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145"/>
      <c r="O12" s="145"/>
      <c r="P12" s="145"/>
      <c r="Q12" s="145"/>
    </row>
    <row r="13" spans="1:67" ht="15.75" x14ac:dyDescent="0.25">
      <c r="A13" s="146" t="s">
        <v>295</v>
      </c>
      <c r="B13" s="147" t="s">
        <v>296</v>
      </c>
      <c r="C13" s="148" t="s">
        <v>297</v>
      </c>
      <c r="D13" s="149" t="s">
        <v>298</v>
      </c>
      <c r="E13" s="150" t="s">
        <v>24</v>
      </c>
      <c r="F13" s="148" t="s">
        <v>299</v>
      </c>
      <c r="G13" s="151"/>
      <c r="H13" s="148" t="s">
        <v>299</v>
      </c>
      <c r="I13" s="152"/>
      <c r="J13" s="153" t="s">
        <v>272</v>
      </c>
      <c r="K13" s="118"/>
      <c r="L13" s="151"/>
      <c r="M13" s="152"/>
      <c r="N13" s="117"/>
      <c r="O13" s="117"/>
      <c r="P13" s="117"/>
      <c r="Q13" s="117"/>
      <c r="R13" s="154" t="s">
        <v>295</v>
      </c>
    </row>
    <row r="14" spans="1:67" ht="15.75" x14ac:dyDescent="0.25">
      <c r="A14" s="146" t="s">
        <v>300</v>
      </c>
      <c r="B14" s="147" t="s">
        <v>301</v>
      </c>
      <c r="C14" s="148" t="s">
        <v>302</v>
      </c>
      <c r="D14" s="149" t="s">
        <v>303</v>
      </c>
      <c r="E14" s="150" t="s">
        <v>24</v>
      </c>
      <c r="F14" s="148" t="s">
        <v>304</v>
      </c>
      <c r="G14" s="151"/>
      <c r="H14" s="148" t="s">
        <v>304</v>
      </c>
      <c r="I14" s="152"/>
      <c r="J14" s="153" t="s">
        <v>272</v>
      </c>
      <c r="K14" s="118"/>
      <c r="L14" s="151"/>
      <c r="M14" s="152"/>
      <c r="N14" s="117"/>
      <c r="O14" s="117"/>
      <c r="P14" s="117"/>
      <c r="Q14" s="117"/>
      <c r="R14" s="154" t="s">
        <v>300</v>
      </c>
    </row>
    <row r="15" spans="1:67" ht="15.75" x14ac:dyDescent="0.25">
      <c r="A15" s="146" t="s">
        <v>305</v>
      </c>
      <c r="B15" s="147" t="s">
        <v>306</v>
      </c>
      <c r="C15" s="155" t="s">
        <v>307</v>
      </c>
      <c r="D15" s="156" t="s">
        <v>308</v>
      </c>
      <c r="E15" s="150" t="s">
        <v>24</v>
      </c>
      <c r="F15" s="155" t="s">
        <v>309</v>
      </c>
      <c r="G15" s="157"/>
      <c r="H15" s="155" t="s">
        <v>309</v>
      </c>
      <c r="I15" s="158"/>
      <c r="J15" s="153" t="s">
        <v>272</v>
      </c>
      <c r="K15" s="159"/>
      <c r="L15" s="157"/>
      <c r="M15" s="158"/>
      <c r="N15" s="160"/>
      <c r="O15" s="160"/>
      <c r="P15" s="160"/>
      <c r="Q15" s="160"/>
      <c r="R15" s="154" t="s">
        <v>305</v>
      </c>
    </row>
    <row r="16" spans="1:67" ht="15.75" x14ac:dyDescent="0.25">
      <c r="A16" s="146" t="s">
        <v>310</v>
      </c>
      <c r="B16" s="147" t="s">
        <v>311</v>
      </c>
      <c r="C16" s="148" t="s">
        <v>312</v>
      </c>
      <c r="D16" s="149" t="s">
        <v>313</v>
      </c>
      <c r="E16" s="150" t="s">
        <v>24</v>
      </c>
      <c r="F16" s="148" t="s">
        <v>314</v>
      </c>
      <c r="G16" s="151"/>
      <c r="H16" s="148" t="s">
        <v>314</v>
      </c>
      <c r="I16" s="152"/>
      <c r="J16" s="153" t="s">
        <v>272</v>
      </c>
      <c r="K16" s="118"/>
      <c r="L16" s="151"/>
      <c r="M16" s="152"/>
      <c r="N16" s="117"/>
      <c r="O16" s="117"/>
      <c r="P16" s="117"/>
      <c r="Q16" s="117"/>
      <c r="R16" s="154" t="s">
        <v>310</v>
      </c>
    </row>
    <row r="17" spans="1:18" ht="15.75" x14ac:dyDescent="0.25">
      <c r="A17" s="146" t="s">
        <v>315</v>
      </c>
      <c r="B17" s="147" t="s">
        <v>316</v>
      </c>
      <c r="C17" s="148" t="s">
        <v>317</v>
      </c>
      <c r="D17" s="149" t="s">
        <v>318</v>
      </c>
      <c r="E17" s="150" t="s">
        <v>24</v>
      </c>
      <c r="F17" s="148" t="s">
        <v>319</v>
      </c>
      <c r="G17" s="151"/>
      <c r="H17" s="148" t="s">
        <v>319</v>
      </c>
      <c r="I17" s="152"/>
      <c r="J17" s="153" t="s">
        <v>272</v>
      </c>
      <c r="K17" s="118"/>
      <c r="L17" s="151"/>
      <c r="M17" s="152"/>
      <c r="N17" s="117"/>
      <c r="O17" s="117"/>
      <c r="P17" s="117"/>
      <c r="Q17" s="117"/>
      <c r="R17" s="154" t="s">
        <v>315</v>
      </c>
    </row>
    <row r="18" spans="1:18" ht="15.75" x14ac:dyDescent="0.25">
      <c r="A18" s="146" t="s">
        <v>320</v>
      </c>
      <c r="B18" s="147" t="s">
        <v>321</v>
      </c>
      <c r="C18" s="148" t="s">
        <v>322</v>
      </c>
      <c r="D18" s="149" t="s">
        <v>323</v>
      </c>
      <c r="E18" s="150" t="s">
        <v>24</v>
      </c>
      <c r="F18" s="148" t="s">
        <v>324</v>
      </c>
      <c r="G18" s="151"/>
      <c r="H18" s="148" t="s">
        <v>324</v>
      </c>
      <c r="I18" s="152"/>
      <c r="J18" s="153" t="s">
        <v>272</v>
      </c>
      <c r="K18" s="118"/>
      <c r="L18" s="151"/>
      <c r="M18" s="152"/>
      <c r="N18" s="117"/>
      <c r="O18" s="117"/>
      <c r="P18" s="117"/>
      <c r="Q18" s="117"/>
      <c r="R18" s="154" t="s">
        <v>320</v>
      </c>
    </row>
    <row r="19" spans="1:18" ht="15.75" x14ac:dyDescent="0.25">
      <c r="A19" s="146" t="s">
        <v>325</v>
      </c>
      <c r="B19" s="147" t="s">
        <v>326</v>
      </c>
      <c r="C19" s="148" t="s">
        <v>327</v>
      </c>
      <c r="D19" s="149" t="s">
        <v>328</v>
      </c>
      <c r="E19" s="150" t="s">
        <v>24</v>
      </c>
      <c r="F19" s="148" t="s">
        <v>329</v>
      </c>
      <c r="G19" s="151"/>
      <c r="H19" s="148" t="s">
        <v>329</v>
      </c>
      <c r="I19" s="152"/>
      <c r="J19" s="153" t="s">
        <v>272</v>
      </c>
      <c r="K19" s="118"/>
      <c r="L19" s="151"/>
      <c r="M19" s="152"/>
      <c r="N19" s="117"/>
      <c r="O19" s="117"/>
      <c r="P19" s="117"/>
      <c r="Q19" s="117"/>
      <c r="R19" s="154" t="s">
        <v>325</v>
      </c>
    </row>
    <row r="20" spans="1:18" ht="15.75" x14ac:dyDescent="0.25">
      <c r="A20" s="146" t="s">
        <v>330</v>
      </c>
      <c r="B20" s="147" t="s">
        <v>331</v>
      </c>
      <c r="C20" s="148" t="s">
        <v>332</v>
      </c>
      <c r="D20" s="149" t="s">
        <v>333</v>
      </c>
      <c r="E20" s="150" t="s">
        <v>24</v>
      </c>
      <c r="F20" s="148" t="s">
        <v>334</v>
      </c>
      <c r="G20" s="151"/>
      <c r="H20" s="148" t="s">
        <v>334</v>
      </c>
      <c r="I20" s="152"/>
      <c r="J20" s="153" t="s">
        <v>272</v>
      </c>
      <c r="K20" s="118"/>
      <c r="L20" s="151"/>
      <c r="M20" s="152"/>
      <c r="N20" s="117"/>
      <c r="O20" s="117"/>
      <c r="P20" s="117"/>
      <c r="Q20" s="117"/>
      <c r="R20" s="154" t="s">
        <v>330</v>
      </c>
    </row>
    <row r="21" spans="1:18" ht="15.75" x14ac:dyDescent="0.25">
      <c r="A21" s="146" t="s">
        <v>335</v>
      </c>
      <c r="B21" s="147" t="s">
        <v>336</v>
      </c>
      <c r="C21" s="148" t="s">
        <v>337</v>
      </c>
      <c r="D21" s="149" t="s">
        <v>338</v>
      </c>
      <c r="E21" s="150" t="s">
        <v>24</v>
      </c>
      <c r="F21" s="148" t="s">
        <v>339</v>
      </c>
      <c r="G21" s="151"/>
      <c r="H21" s="148" t="s">
        <v>339</v>
      </c>
      <c r="I21" s="152"/>
      <c r="J21" s="153" t="s">
        <v>272</v>
      </c>
      <c r="K21" s="118"/>
      <c r="L21" s="151"/>
      <c r="M21" s="152"/>
      <c r="N21" s="117"/>
      <c r="O21" s="117"/>
      <c r="P21" s="117"/>
      <c r="Q21" s="117"/>
      <c r="R21" s="154" t="s">
        <v>335</v>
      </c>
    </row>
    <row r="22" spans="1:18" ht="15.75" x14ac:dyDescent="0.25">
      <c r="A22" s="146" t="s">
        <v>340</v>
      </c>
      <c r="B22" s="147" t="s">
        <v>341</v>
      </c>
      <c r="C22" s="148" t="s">
        <v>342</v>
      </c>
      <c r="D22" s="149" t="s">
        <v>343</v>
      </c>
      <c r="E22" s="150" t="s">
        <v>24</v>
      </c>
      <c r="F22" s="148" t="s">
        <v>344</v>
      </c>
      <c r="G22" s="151"/>
      <c r="H22" s="148" t="s">
        <v>344</v>
      </c>
      <c r="I22" s="152"/>
      <c r="J22" s="153" t="s">
        <v>272</v>
      </c>
      <c r="K22" s="118"/>
      <c r="L22" s="151"/>
      <c r="M22" s="152"/>
      <c r="N22" s="117"/>
      <c r="O22" s="117"/>
      <c r="P22" s="117"/>
      <c r="Q22" s="117"/>
      <c r="R22" s="154" t="s">
        <v>340</v>
      </c>
    </row>
    <row r="23" spans="1:18" ht="15.75" x14ac:dyDescent="0.25">
      <c r="A23" s="146" t="s">
        <v>345</v>
      </c>
      <c r="B23" s="147" t="s">
        <v>346</v>
      </c>
      <c r="C23" s="148" t="s">
        <v>347</v>
      </c>
      <c r="D23" s="161" t="s">
        <v>348</v>
      </c>
      <c r="E23" s="150" t="s">
        <v>24</v>
      </c>
      <c r="F23" s="148" t="s">
        <v>349</v>
      </c>
      <c r="G23" s="151"/>
      <c r="H23" s="148" t="s">
        <v>349</v>
      </c>
      <c r="I23" s="152"/>
      <c r="J23" s="153" t="s">
        <v>272</v>
      </c>
      <c r="K23" s="118"/>
      <c r="L23" s="151"/>
      <c r="M23" s="152"/>
      <c r="N23" s="117"/>
      <c r="O23" s="117"/>
      <c r="P23" s="117"/>
      <c r="Q23" s="117"/>
      <c r="R23" s="154" t="s">
        <v>345</v>
      </c>
    </row>
    <row r="24" spans="1:18" s="167" customFormat="1" ht="15.75" x14ac:dyDescent="0.25">
      <c r="A24" s="146" t="s">
        <v>350</v>
      </c>
      <c r="B24" s="147" t="s">
        <v>351</v>
      </c>
      <c r="C24" s="171" t="s">
        <v>352</v>
      </c>
      <c r="D24" s="500" t="s">
        <v>353</v>
      </c>
      <c r="E24" s="150" t="s">
        <v>24</v>
      </c>
      <c r="F24" s="148" t="s">
        <v>354</v>
      </c>
      <c r="G24" s="162"/>
      <c r="H24" s="162" t="s">
        <v>354</v>
      </c>
      <c r="I24" s="163"/>
      <c r="J24" s="153" t="s">
        <v>272</v>
      </c>
      <c r="K24" s="164"/>
      <c r="L24" s="162"/>
      <c r="M24" s="163"/>
      <c r="N24" s="165"/>
      <c r="O24" s="165"/>
      <c r="P24" s="165"/>
      <c r="Q24" s="165"/>
      <c r="R24" s="166" t="s">
        <v>350</v>
      </c>
    </row>
    <row r="25" spans="1:18" ht="15.75" x14ac:dyDescent="0.25">
      <c r="A25" s="146" t="s">
        <v>355</v>
      </c>
      <c r="B25" s="147" t="s">
        <v>356</v>
      </c>
      <c r="C25" s="155" t="s">
        <v>357</v>
      </c>
      <c r="D25" s="168" t="s">
        <v>358</v>
      </c>
      <c r="E25" s="150" t="s">
        <v>24</v>
      </c>
      <c r="F25" s="155" t="s">
        <v>359</v>
      </c>
      <c r="G25" s="157"/>
      <c r="H25" s="155" t="s">
        <v>359</v>
      </c>
      <c r="I25" s="158"/>
      <c r="J25" s="153" t="s">
        <v>272</v>
      </c>
      <c r="K25" s="159"/>
      <c r="L25" s="157"/>
      <c r="M25" s="158"/>
      <c r="N25" s="160"/>
      <c r="O25" s="160"/>
      <c r="P25" s="160"/>
      <c r="Q25" s="160"/>
      <c r="R25" s="154" t="s">
        <v>355</v>
      </c>
    </row>
    <row r="26" spans="1:18" ht="15.75" x14ac:dyDescent="0.25">
      <c r="A26" s="146" t="s">
        <v>360</v>
      </c>
      <c r="B26" s="147" t="s">
        <v>361</v>
      </c>
      <c r="C26" s="148" t="s">
        <v>362</v>
      </c>
      <c r="D26" s="169" t="s">
        <v>363</v>
      </c>
      <c r="E26" s="150" t="s">
        <v>24</v>
      </c>
      <c r="F26" s="148" t="s">
        <v>364</v>
      </c>
      <c r="G26" s="151"/>
      <c r="H26" s="148" t="s">
        <v>364</v>
      </c>
      <c r="I26" s="152"/>
      <c r="J26" s="153" t="s">
        <v>272</v>
      </c>
      <c r="K26" s="118"/>
      <c r="L26" s="151"/>
      <c r="M26" s="170"/>
      <c r="N26" s="123"/>
      <c r="O26" s="123"/>
      <c r="P26" s="123"/>
      <c r="Q26" s="123"/>
      <c r="R26" s="154" t="s">
        <v>360</v>
      </c>
    </row>
    <row r="27" spans="1:18" ht="15.75" x14ac:dyDescent="0.25">
      <c r="A27" s="146" t="s">
        <v>365</v>
      </c>
      <c r="B27" s="147" t="s">
        <v>366</v>
      </c>
      <c r="C27" s="148" t="s">
        <v>367</v>
      </c>
      <c r="D27" s="169" t="s">
        <v>368</v>
      </c>
      <c r="E27" s="150" t="s">
        <v>24</v>
      </c>
      <c r="F27" s="148" t="s">
        <v>369</v>
      </c>
      <c r="G27" s="151"/>
      <c r="H27" s="148" t="s">
        <v>369</v>
      </c>
      <c r="I27" s="152"/>
      <c r="J27" s="153" t="s">
        <v>272</v>
      </c>
      <c r="K27" s="118"/>
      <c r="L27" s="151"/>
      <c r="M27" s="170"/>
      <c r="N27" s="123"/>
      <c r="O27" s="123"/>
      <c r="P27" s="123"/>
      <c r="Q27" s="123"/>
      <c r="R27" s="154" t="s">
        <v>365</v>
      </c>
    </row>
    <row r="28" spans="1:18" ht="15.75" x14ac:dyDescent="0.25">
      <c r="A28" s="146" t="s">
        <v>370</v>
      </c>
      <c r="B28" s="147" t="s">
        <v>371</v>
      </c>
      <c r="C28" s="148" t="s">
        <v>372</v>
      </c>
      <c r="D28" s="169" t="s">
        <v>373</v>
      </c>
      <c r="E28" s="150" t="s">
        <v>24</v>
      </c>
      <c r="F28" s="148" t="s">
        <v>374</v>
      </c>
      <c r="G28" s="151"/>
      <c r="H28" s="148" t="s">
        <v>374</v>
      </c>
      <c r="I28" s="152"/>
      <c r="J28" s="153" t="s">
        <v>272</v>
      </c>
      <c r="K28" s="118"/>
      <c r="L28" s="151"/>
      <c r="M28" s="170"/>
      <c r="N28" s="123"/>
      <c r="O28" s="123"/>
      <c r="P28" s="123"/>
      <c r="Q28" s="123"/>
      <c r="R28" s="154" t="s">
        <v>370</v>
      </c>
    </row>
    <row r="29" spans="1:18" ht="15.75" x14ac:dyDescent="0.25">
      <c r="A29" s="146" t="s">
        <v>375</v>
      </c>
      <c r="B29" s="147" t="s">
        <v>376</v>
      </c>
      <c r="C29" s="148" t="s">
        <v>377</v>
      </c>
      <c r="D29" s="169" t="s">
        <v>378</v>
      </c>
      <c r="E29" s="150" t="s">
        <v>24</v>
      </c>
      <c r="F29" s="148" t="s">
        <v>379</v>
      </c>
      <c r="G29" s="151"/>
      <c r="H29" s="148" t="s">
        <v>379</v>
      </c>
      <c r="I29" s="152"/>
      <c r="J29" s="153" t="s">
        <v>272</v>
      </c>
      <c r="K29" s="118"/>
      <c r="L29" s="151"/>
      <c r="M29" s="152"/>
      <c r="N29" s="117"/>
      <c r="O29" s="117"/>
      <c r="P29" s="117"/>
      <c r="Q29" s="117"/>
      <c r="R29" s="154" t="s">
        <v>375</v>
      </c>
    </row>
    <row r="30" spans="1:18" ht="15.75" x14ac:dyDescent="0.25">
      <c r="A30" s="146" t="s">
        <v>380</v>
      </c>
      <c r="B30" s="147" t="s">
        <v>381</v>
      </c>
      <c r="C30" s="171" t="s">
        <v>382</v>
      </c>
      <c r="D30" s="172" t="s">
        <v>383</v>
      </c>
      <c r="E30" s="150" t="s">
        <v>24</v>
      </c>
      <c r="F30" s="171" t="s">
        <v>384</v>
      </c>
      <c r="G30" s="173"/>
      <c r="H30" s="171" t="s">
        <v>384</v>
      </c>
      <c r="I30" s="174"/>
      <c r="J30" s="153" t="s">
        <v>272</v>
      </c>
      <c r="K30" s="175"/>
      <c r="L30" s="173"/>
      <c r="M30" s="174"/>
      <c r="N30" s="176"/>
      <c r="O30" s="176"/>
      <c r="P30" s="176"/>
      <c r="Q30" s="176"/>
      <c r="R30" s="154" t="s">
        <v>380</v>
      </c>
    </row>
    <row r="31" spans="1:18" ht="15.75" x14ac:dyDescent="0.25">
      <c r="A31" s="146" t="s">
        <v>385</v>
      </c>
      <c r="B31" s="147" t="s">
        <v>386</v>
      </c>
      <c r="C31" s="155" t="s">
        <v>387</v>
      </c>
      <c r="D31" s="156" t="s">
        <v>388</v>
      </c>
      <c r="E31" s="150" t="s">
        <v>24</v>
      </c>
      <c r="F31" s="155" t="s">
        <v>389</v>
      </c>
      <c r="G31" s="157"/>
      <c r="H31" s="155" t="s">
        <v>389</v>
      </c>
      <c r="I31" s="158"/>
      <c r="J31" s="153" t="s">
        <v>272</v>
      </c>
      <c r="K31" s="159"/>
      <c r="L31" s="157"/>
      <c r="M31" s="158"/>
      <c r="N31" s="160"/>
      <c r="O31" s="160"/>
      <c r="P31" s="160"/>
      <c r="Q31" s="160"/>
      <c r="R31" s="154" t="s">
        <v>385</v>
      </c>
    </row>
    <row r="32" spans="1:18" ht="15.75" x14ac:dyDescent="0.25">
      <c r="A32" s="146" t="s">
        <v>390</v>
      </c>
      <c r="B32" s="147" t="s">
        <v>391</v>
      </c>
      <c r="C32" s="148" t="s">
        <v>392</v>
      </c>
      <c r="D32" s="149" t="s">
        <v>393</v>
      </c>
      <c r="E32" s="150" t="s">
        <v>24</v>
      </c>
      <c r="F32" s="148" t="s">
        <v>394</v>
      </c>
      <c r="G32" s="151"/>
      <c r="H32" s="148" t="s">
        <v>394</v>
      </c>
      <c r="I32" s="152"/>
      <c r="J32" s="153" t="s">
        <v>272</v>
      </c>
      <c r="K32" s="118"/>
      <c r="L32" s="151"/>
      <c r="M32" s="152"/>
      <c r="N32" s="117"/>
      <c r="O32" s="117"/>
      <c r="P32" s="117"/>
      <c r="Q32" s="117"/>
      <c r="R32" s="154" t="s">
        <v>390</v>
      </c>
    </row>
    <row r="33" spans="1:22" ht="15.75" x14ac:dyDescent="0.25">
      <c r="A33" s="146" t="s">
        <v>395</v>
      </c>
      <c r="B33" s="147" t="s">
        <v>396</v>
      </c>
      <c r="C33" s="148" t="s">
        <v>397</v>
      </c>
      <c r="D33" s="149" t="s">
        <v>398</v>
      </c>
      <c r="E33" s="150" t="s">
        <v>24</v>
      </c>
      <c r="F33" s="148" t="s">
        <v>399</v>
      </c>
      <c r="G33" s="151"/>
      <c r="H33" s="148" t="s">
        <v>399</v>
      </c>
      <c r="I33" s="152"/>
      <c r="J33" s="153" t="s">
        <v>272</v>
      </c>
      <c r="K33" s="118"/>
      <c r="L33" s="151"/>
      <c r="M33" s="152"/>
      <c r="N33" s="117"/>
      <c r="O33" s="117"/>
      <c r="P33" s="117"/>
      <c r="Q33" s="117"/>
      <c r="R33" s="154" t="s">
        <v>395</v>
      </c>
    </row>
    <row r="34" spans="1:22" ht="16.5" customHeight="1" x14ac:dyDescent="0.25">
      <c r="A34" s="146" t="s">
        <v>400</v>
      </c>
      <c r="B34" s="147" t="s">
        <v>401</v>
      </c>
      <c r="C34" s="148" t="s">
        <v>402</v>
      </c>
      <c r="D34" s="149" t="s">
        <v>393</v>
      </c>
      <c r="E34" s="150" t="s">
        <v>24</v>
      </c>
      <c r="F34" s="177" t="s">
        <v>403</v>
      </c>
      <c r="G34" s="151"/>
      <c r="H34" s="148" t="s">
        <v>403</v>
      </c>
      <c r="I34" s="152"/>
      <c r="J34" s="153" t="s">
        <v>272</v>
      </c>
      <c r="K34" s="118"/>
      <c r="L34" s="151"/>
      <c r="M34" s="152"/>
      <c r="N34" s="117"/>
      <c r="O34" s="117"/>
      <c r="P34" s="117"/>
      <c r="Q34" s="117"/>
      <c r="R34" s="154" t="s">
        <v>400</v>
      </c>
    </row>
    <row r="35" spans="1:22" ht="15.75" x14ac:dyDescent="0.25">
      <c r="A35" s="146" t="s">
        <v>404</v>
      </c>
      <c r="B35" s="147" t="s">
        <v>405</v>
      </c>
      <c r="C35" s="148" t="s">
        <v>406</v>
      </c>
      <c r="D35" s="179" t="s">
        <v>407</v>
      </c>
      <c r="E35" s="150" t="s">
        <v>24</v>
      </c>
      <c r="F35" s="490" t="s">
        <v>408</v>
      </c>
      <c r="G35" s="151"/>
      <c r="H35" s="490" t="s">
        <v>408</v>
      </c>
      <c r="I35" s="152"/>
      <c r="J35" s="153" t="s">
        <v>272</v>
      </c>
      <c r="K35" s="118"/>
      <c r="L35" s="151"/>
      <c r="M35" s="152"/>
      <c r="N35" s="117"/>
      <c r="O35" s="117"/>
      <c r="P35" s="117"/>
      <c r="Q35" s="117"/>
      <c r="R35" s="154" t="s">
        <v>404</v>
      </c>
    </row>
    <row r="36" spans="1:22" ht="15.75" x14ac:dyDescent="0.25">
      <c r="A36" s="146" t="s">
        <v>409</v>
      </c>
      <c r="B36" s="147" t="s">
        <v>410</v>
      </c>
      <c r="C36" s="148" t="s">
        <v>411</v>
      </c>
      <c r="D36" s="149" t="s">
        <v>407</v>
      </c>
      <c r="E36" s="150" t="s">
        <v>24</v>
      </c>
      <c r="F36" s="490" t="s">
        <v>412</v>
      </c>
      <c r="G36" s="151"/>
      <c r="H36" s="490" t="s">
        <v>412</v>
      </c>
      <c r="I36" s="152"/>
      <c r="J36" s="153" t="s">
        <v>272</v>
      </c>
      <c r="K36" s="118"/>
      <c r="L36" s="151"/>
      <c r="M36" s="152"/>
      <c r="N36" s="117"/>
      <c r="O36" s="117"/>
      <c r="P36" s="117"/>
      <c r="Q36" s="117"/>
      <c r="R36" s="154" t="s">
        <v>409</v>
      </c>
    </row>
    <row r="37" spans="1:22" ht="15.75" x14ac:dyDescent="0.25">
      <c r="A37" s="146" t="s">
        <v>413</v>
      </c>
      <c r="B37" s="147" t="s">
        <v>414</v>
      </c>
      <c r="C37" s="180" t="s">
        <v>415</v>
      </c>
      <c r="D37" s="181" t="s">
        <v>416</v>
      </c>
      <c r="E37" s="150" t="s">
        <v>24</v>
      </c>
      <c r="F37" s="491" t="s">
        <v>417</v>
      </c>
      <c r="G37" s="182"/>
      <c r="H37" s="491" t="s">
        <v>417</v>
      </c>
      <c r="I37" s="183"/>
      <c r="J37" s="153" t="s">
        <v>272</v>
      </c>
      <c r="K37" s="184"/>
      <c r="L37" s="182"/>
      <c r="M37" s="183"/>
      <c r="N37" s="176"/>
      <c r="O37" s="176"/>
      <c r="P37" s="176"/>
      <c r="Q37" s="176"/>
      <c r="R37" s="154" t="s">
        <v>413</v>
      </c>
    </row>
    <row r="38" spans="1:22" ht="15.75" x14ac:dyDescent="0.25">
      <c r="A38" s="146" t="s">
        <v>418</v>
      </c>
      <c r="B38" s="178" t="s">
        <v>419</v>
      </c>
      <c r="C38" s="155" t="s">
        <v>420</v>
      </c>
      <c r="D38" s="156" t="s">
        <v>298</v>
      </c>
      <c r="E38" s="150" t="s">
        <v>24</v>
      </c>
      <c r="F38" s="155" t="s">
        <v>421</v>
      </c>
      <c r="G38" s="157"/>
      <c r="H38" s="155" t="s">
        <v>421</v>
      </c>
      <c r="I38" s="158"/>
      <c r="J38" s="153" t="s">
        <v>272</v>
      </c>
      <c r="K38" s="159"/>
      <c r="L38" s="157"/>
      <c r="M38" s="158"/>
      <c r="N38" s="160"/>
      <c r="O38" s="160"/>
      <c r="P38" s="160"/>
      <c r="Q38" s="160"/>
      <c r="R38" s="154" t="s">
        <v>418</v>
      </c>
    </row>
    <row r="39" spans="1:22" ht="15.75" x14ac:dyDescent="0.25">
      <c r="A39" s="146" t="s">
        <v>422</v>
      </c>
      <c r="B39" s="178" t="s">
        <v>423</v>
      </c>
      <c r="C39" s="148" t="s">
        <v>424</v>
      </c>
      <c r="D39" s="149" t="s">
        <v>308</v>
      </c>
      <c r="E39" s="150" t="s">
        <v>24</v>
      </c>
      <c r="F39" s="148" t="s">
        <v>425</v>
      </c>
      <c r="G39" s="151"/>
      <c r="H39" s="148" t="s">
        <v>425</v>
      </c>
      <c r="I39" s="152"/>
      <c r="J39" s="153" t="s">
        <v>272</v>
      </c>
      <c r="K39" s="118"/>
      <c r="L39" s="151"/>
      <c r="M39" s="152"/>
      <c r="N39" s="117"/>
      <c r="O39" s="117"/>
      <c r="P39" s="117"/>
      <c r="Q39" s="117"/>
      <c r="R39" s="154" t="s">
        <v>422</v>
      </c>
    </row>
    <row r="40" spans="1:22" ht="15.75" x14ac:dyDescent="0.25">
      <c r="A40" s="146" t="s">
        <v>426</v>
      </c>
      <c r="B40" s="178" t="s">
        <v>427</v>
      </c>
      <c r="C40" s="148" t="s">
        <v>428</v>
      </c>
      <c r="D40" s="149" t="s">
        <v>313</v>
      </c>
      <c r="E40" s="150" t="s">
        <v>24</v>
      </c>
      <c r="F40" s="148" t="s">
        <v>429</v>
      </c>
      <c r="G40" s="151"/>
      <c r="H40" s="148" t="s">
        <v>429</v>
      </c>
      <c r="I40" s="152"/>
      <c r="J40" s="153" t="s">
        <v>272</v>
      </c>
      <c r="K40" s="118"/>
      <c r="L40" s="151"/>
      <c r="M40" s="152"/>
      <c r="N40" s="117"/>
      <c r="O40" s="117"/>
      <c r="P40" s="117"/>
      <c r="Q40" s="117"/>
      <c r="R40" s="154" t="s">
        <v>426</v>
      </c>
    </row>
    <row r="41" spans="1:22" ht="15.75" x14ac:dyDescent="0.25">
      <c r="A41" s="146" t="s">
        <v>430</v>
      </c>
      <c r="B41" s="178" t="s">
        <v>431</v>
      </c>
      <c r="C41" s="148" t="s">
        <v>432</v>
      </c>
      <c r="D41" s="149" t="s">
        <v>318</v>
      </c>
      <c r="E41" s="150" t="s">
        <v>24</v>
      </c>
      <c r="F41" s="148" t="s">
        <v>433</v>
      </c>
      <c r="G41" s="151"/>
      <c r="H41" s="148" t="s">
        <v>433</v>
      </c>
      <c r="I41" s="152"/>
      <c r="J41" s="153" t="s">
        <v>272</v>
      </c>
      <c r="K41" s="118"/>
      <c r="L41" s="151"/>
      <c r="M41" s="152"/>
      <c r="N41" s="117"/>
      <c r="O41" s="117"/>
      <c r="P41" s="117"/>
      <c r="Q41" s="117"/>
      <c r="R41" s="154" t="s">
        <v>430</v>
      </c>
    </row>
    <row r="42" spans="1:22" ht="15.75" x14ac:dyDescent="0.25">
      <c r="A42" s="146" t="s">
        <v>434</v>
      </c>
      <c r="B42" s="178" t="s">
        <v>435</v>
      </c>
      <c r="C42" s="148" t="s">
        <v>436</v>
      </c>
      <c r="D42" s="179" t="s">
        <v>328</v>
      </c>
      <c r="E42" s="150" t="s">
        <v>24</v>
      </c>
      <c r="F42" s="148" t="s">
        <v>437</v>
      </c>
      <c r="G42" s="151"/>
      <c r="H42" s="148" t="s">
        <v>437</v>
      </c>
      <c r="I42" s="152"/>
      <c r="J42" s="153" t="s">
        <v>272</v>
      </c>
      <c r="K42" s="118"/>
      <c r="L42" s="151"/>
      <c r="M42" s="152"/>
      <c r="N42" s="117"/>
      <c r="O42" s="117"/>
      <c r="P42" s="117"/>
      <c r="Q42" s="117"/>
      <c r="R42" s="154" t="s">
        <v>434</v>
      </c>
    </row>
    <row r="43" spans="1:22" ht="15.75" x14ac:dyDescent="0.25">
      <c r="A43" s="146" t="s">
        <v>438</v>
      </c>
      <c r="B43" s="178" t="s">
        <v>439</v>
      </c>
      <c r="C43" s="148" t="s">
        <v>440</v>
      </c>
      <c r="D43" s="149" t="s">
        <v>338</v>
      </c>
      <c r="E43" s="150" t="s">
        <v>24</v>
      </c>
      <c r="F43" s="148" t="s">
        <v>441</v>
      </c>
      <c r="G43" s="151"/>
      <c r="H43" s="148" t="s">
        <v>441</v>
      </c>
      <c r="I43" s="152"/>
      <c r="J43" s="153" t="s">
        <v>272</v>
      </c>
      <c r="K43" s="118"/>
      <c r="L43" s="151"/>
      <c r="M43" s="152"/>
      <c r="N43" s="117"/>
      <c r="O43" s="117"/>
      <c r="P43" s="117"/>
      <c r="Q43" s="117"/>
      <c r="R43" s="154" t="s">
        <v>438</v>
      </c>
    </row>
    <row r="44" spans="1:22" ht="15.75" x14ac:dyDescent="0.25">
      <c r="A44" s="146" t="s">
        <v>442</v>
      </c>
      <c r="B44" s="178" t="s">
        <v>443</v>
      </c>
      <c r="C44" s="180" t="s">
        <v>444</v>
      </c>
      <c r="D44" s="181" t="s">
        <v>445</v>
      </c>
      <c r="E44" s="150" t="s">
        <v>24</v>
      </c>
      <c r="F44" s="180" t="s">
        <v>446</v>
      </c>
      <c r="G44" s="182"/>
      <c r="H44" s="180" t="s">
        <v>446</v>
      </c>
      <c r="I44" s="183"/>
      <c r="J44" s="153" t="s">
        <v>272</v>
      </c>
      <c r="K44" s="184"/>
      <c r="L44" s="182"/>
      <c r="M44" s="183"/>
      <c r="N44" s="176"/>
      <c r="O44" s="176"/>
      <c r="P44" s="176"/>
      <c r="Q44" s="176"/>
      <c r="R44" s="154" t="s">
        <v>442</v>
      </c>
    </row>
    <row r="45" spans="1:22" ht="15.75" x14ac:dyDescent="0.25">
      <c r="A45" s="463" t="s">
        <v>1069</v>
      </c>
      <c r="B45" s="464" t="s">
        <v>1067</v>
      </c>
      <c r="C45" s="465" t="s">
        <v>1063</v>
      </c>
      <c r="D45" s="466" t="s">
        <v>1065</v>
      </c>
      <c r="E45" s="150" t="s">
        <v>24</v>
      </c>
      <c r="F45" s="317" t="s">
        <v>1080</v>
      </c>
      <c r="G45" s="173"/>
      <c r="H45" s="317" t="s">
        <v>1080</v>
      </c>
      <c r="I45" s="174"/>
      <c r="J45" s="153" t="s">
        <v>272</v>
      </c>
      <c r="K45" s="175"/>
      <c r="L45" s="173"/>
      <c r="M45" s="176"/>
      <c r="N45" s="176"/>
      <c r="O45" s="176"/>
      <c r="P45" s="176"/>
      <c r="Q45" s="176"/>
      <c r="R45" s="154" t="s">
        <v>1069</v>
      </c>
    </row>
    <row r="46" spans="1:22" ht="15.75" x14ac:dyDescent="0.25">
      <c r="A46" s="463" t="s">
        <v>1070</v>
      </c>
      <c r="B46" s="464" t="s">
        <v>1068</v>
      </c>
      <c r="C46" s="465" t="s">
        <v>1064</v>
      </c>
      <c r="D46" s="466" t="s">
        <v>1066</v>
      </c>
      <c r="E46" s="150" t="s">
        <v>24</v>
      </c>
      <c r="F46" s="317" t="s">
        <v>1081</v>
      </c>
      <c r="G46" s="173"/>
      <c r="H46" s="317" t="s">
        <v>1081</v>
      </c>
      <c r="I46" s="174"/>
      <c r="J46" s="153" t="s">
        <v>272</v>
      </c>
      <c r="K46" s="175"/>
      <c r="L46" s="173"/>
      <c r="M46" s="176"/>
      <c r="N46" s="176"/>
      <c r="O46" s="176"/>
      <c r="P46" s="176"/>
      <c r="Q46" s="176"/>
      <c r="R46" s="154" t="s">
        <v>1070</v>
      </c>
    </row>
    <row r="47" spans="1:22" ht="15.75" x14ac:dyDescent="0.25">
      <c r="A47" s="146" t="s">
        <v>447</v>
      </c>
      <c r="B47" s="147" t="s">
        <v>448</v>
      </c>
      <c r="C47" s="185" t="s">
        <v>302</v>
      </c>
      <c r="D47" s="186" t="s">
        <v>303</v>
      </c>
      <c r="E47" s="150" t="s">
        <v>24</v>
      </c>
      <c r="F47" s="185" t="s">
        <v>304</v>
      </c>
      <c r="G47" s="151"/>
      <c r="H47" s="185" t="s">
        <v>304</v>
      </c>
      <c r="I47" s="152"/>
      <c r="J47" s="153" t="s">
        <v>272</v>
      </c>
      <c r="K47" s="118"/>
      <c r="L47" s="151"/>
      <c r="M47" s="118"/>
      <c r="N47" s="118"/>
      <c r="O47" s="118"/>
      <c r="P47" s="118"/>
      <c r="Q47" s="118"/>
      <c r="R47" s="154" t="s">
        <v>447</v>
      </c>
      <c r="S47" s="187" t="s">
        <v>449</v>
      </c>
      <c r="T47" s="118" t="s">
        <v>450</v>
      </c>
      <c r="U47" s="151" t="s">
        <v>451</v>
      </c>
      <c r="V47" s="118" t="s">
        <v>452</v>
      </c>
    </row>
    <row r="48" spans="1:22" ht="15.75" x14ac:dyDescent="0.25">
      <c r="A48" s="146" t="s">
        <v>453</v>
      </c>
      <c r="B48" s="147" t="s">
        <v>454</v>
      </c>
      <c r="C48" s="185" t="s">
        <v>307</v>
      </c>
      <c r="D48" s="186" t="s">
        <v>308</v>
      </c>
      <c r="E48" s="150" t="s">
        <v>24</v>
      </c>
      <c r="F48" s="185" t="s">
        <v>309</v>
      </c>
      <c r="G48" s="151"/>
      <c r="H48" s="185" t="s">
        <v>309</v>
      </c>
      <c r="I48" s="152"/>
      <c r="J48" s="153" t="s">
        <v>272</v>
      </c>
      <c r="K48" s="118"/>
      <c r="L48" s="151"/>
      <c r="M48" s="118"/>
      <c r="N48" s="118"/>
      <c r="O48" s="118"/>
      <c r="P48" s="118"/>
      <c r="Q48" s="118"/>
      <c r="R48" s="154" t="s">
        <v>453</v>
      </c>
      <c r="S48" s="187" t="s">
        <v>455</v>
      </c>
      <c r="T48" s="118" t="s">
        <v>450</v>
      </c>
      <c r="U48" s="151" t="s">
        <v>451</v>
      </c>
      <c r="V48" s="118" t="s">
        <v>452</v>
      </c>
    </row>
    <row r="49" spans="1:22" ht="15.75" x14ac:dyDescent="0.25">
      <c r="A49" s="146" t="s">
        <v>456</v>
      </c>
      <c r="B49" s="147" t="s">
        <v>457</v>
      </c>
      <c r="C49" s="188" t="s">
        <v>297</v>
      </c>
      <c r="D49" s="189" t="s">
        <v>298</v>
      </c>
      <c r="E49" s="150" t="s">
        <v>24</v>
      </c>
      <c r="F49" s="188" t="s">
        <v>299</v>
      </c>
      <c r="G49" s="157"/>
      <c r="H49" s="188" t="s">
        <v>299</v>
      </c>
      <c r="I49" s="158"/>
      <c r="J49" s="153" t="s">
        <v>272</v>
      </c>
      <c r="K49" s="159"/>
      <c r="L49" s="157"/>
      <c r="M49" s="159"/>
      <c r="N49" s="159"/>
      <c r="O49" s="159"/>
      <c r="P49" s="159"/>
      <c r="Q49" s="159"/>
      <c r="R49" s="154" t="s">
        <v>456</v>
      </c>
      <c r="S49" s="190" t="s">
        <v>458</v>
      </c>
      <c r="T49" s="159" t="s">
        <v>450</v>
      </c>
      <c r="U49" s="157" t="s">
        <v>451</v>
      </c>
      <c r="V49" s="159" t="s">
        <v>452</v>
      </c>
    </row>
    <row r="50" spans="1:22" s="200" customFormat="1" ht="15.75" x14ac:dyDescent="0.25">
      <c r="A50" s="191" t="s">
        <v>459</v>
      </c>
      <c r="B50" s="192" t="s">
        <v>460</v>
      </c>
      <c r="C50" s="193" t="s">
        <v>312</v>
      </c>
      <c r="D50" s="194" t="s">
        <v>313</v>
      </c>
      <c r="E50" s="150" t="s">
        <v>24</v>
      </c>
      <c r="F50" s="193" t="s">
        <v>314</v>
      </c>
      <c r="G50" s="195"/>
      <c r="H50" s="193" t="s">
        <v>314</v>
      </c>
      <c r="I50" s="170"/>
      <c r="J50" s="153" t="s">
        <v>272</v>
      </c>
      <c r="K50" s="116"/>
      <c r="L50" s="195"/>
      <c r="M50" s="116"/>
      <c r="N50" s="116"/>
      <c r="O50" s="116"/>
      <c r="P50" s="116"/>
      <c r="Q50" s="116"/>
      <c r="R50" s="196" t="s">
        <v>459</v>
      </c>
      <c r="S50" s="197" t="s">
        <v>461</v>
      </c>
      <c r="T50" s="198" t="s">
        <v>450</v>
      </c>
      <c r="U50" s="199" t="s">
        <v>451</v>
      </c>
      <c r="V50" s="198" t="s">
        <v>452</v>
      </c>
    </row>
    <row r="51" spans="1:22" s="200" customFormat="1" ht="15.75" x14ac:dyDescent="0.25">
      <c r="A51" s="191" t="s">
        <v>462</v>
      </c>
      <c r="B51" s="192" t="s">
        <v>463</v>
      </c>
      <c r="C51" s="193" t="s">
        <v>327</v>
      </c>
      <c r="D51" s="194" t="s">
        <v>328</v>
      </c>
      <c r="E51" s="150" t="s">
        <v>24</v>
      </c>
      <c r="F51" s="193" t="s">
        <v>329</v>
      </c>
      <c r="G51" s="195"/>
      <c r="H51" s="193" t="s">
        <v>329</v>
      </c>
      <c r="I51" s="170"/>
      <c r="J51" s="153" t="s">
        <v>272</v>
      </c>
      <c r="K51" s="116"/>
      <c r="L51" s="195"/>
      <c r="M51" s="116"/>
      <c r="N51" s="116"/>
      <c r="O51" s="116"/>
      <c r="P51" s="116"/>
      <c r="Q51" s="116"/>
      <c r="R51" s="196" t="s">
        <v>462</v>
      </c>
      <c r="S51" s="197" t="s">
        <v>464</v>
      </c>
      <c r="T51" s="198" t="s">
        <v>450</v>
      </c>
      <c r="U51" s="199" t="s">
        <v>451</v>
      </c>
      <c r="V51" s="198" t="s">
        <v>452</v>
      </c>
    </row>
    <row r="52" spans="1:22" ht="15.75" x14ac:dyDescent="0.25">
      <c r="A52" s="146" t="s">
        <v>465</v>
      </c>
      <c r="B52" s="147" t="s">
        <v>466</v>
      </c>
      <c r="C52" s="185" t="s">
        <v>467</v>
      </c>
      <c r="D52" s="186" t="s">
        <v>468</v>
      </c>
      <c r="E52" s="150" t="s">
        <v>24</v>
      </c>
      <c r="F52" s="185" t="s">
        <v>469</v>
      </c>
      <c r="G52" s="151"/>
      <c r="H52" s="185" t="s">
        <v>469</v>
      </c>
      <c r="I52" s="152"/>
      <c r="J52" s="153" t="s">
        <v>272</v>
      </c>
      <c r="K52" s="118"/>
      <c r="L52" s="151"/>
      <c r="M52" s="118"/>
      <c r="N52" s="118"/>
      <c r="O52" s="118"/>
      <c r="P52" s="118"/>
      <c r="Q52" s="118"/>
      <c r="R52" s="154" t="s">
        <v>465</v>
      </c>
      <c r="S52" s="187" t="s">
        <v>470</v>
      </c>
      <c r="T52" s="118" t="s">
        <v>450</v>
      </c>
      <c r="U52" s="151" t="s">
        <v>451</v>
      </c>
      <c r="V52" s="118" t="s">
        <v>452</v>
      </c>
    </row>
    <row r="53" spans="1:22" ht="15.75" x14ac:dyDescent="0.25">
      <c r="A53" s="146" t="s">
        <v>471</v>
      </c>
      <c r="B53" s="147" t="s">
        <v>472</v>
      </c>
      <c r="C53" s="201" t="s">
        <v>473</v>
      </c>
      <c r="D53" s="202" t="s">
        <v>474</v>
      </c>
      <c r="E53" s="150" t="s">
        <v>24</v>
      </c>
      <c r="F53" s="201" t="s">
        <v>475</v>
      </c>
      <c r="G53" s="173"/>
      <c r="H53" s="201" t="s">
        <v>475</v>
      </c>
      <c r="I53" s="174"/>
      <c r="J53" s="153" t="s">
        <v>272</v>
      </c>
      <c r="K53" s="175"/>
      <c r="L53" s="173"/>
      <c r="M53" s="175"/>
      <c r="N53" s="175"/>
      <c r="O53" s="175"/>
      <c r="P53" s="175"/>
      <c r="Q53" s="175"/>
      <c r="R53" s="154" t="s">
        <v>471</v>
      </c>
      <c r="S53" s="203" t="s">
        <v>476</v>
      </c>
      <c r="T53" s="175" t="s">
        <v>450</v>
      </c>
      <c r="U53" s="173" t="s">
        <v>451</v>
      </c>
      <c r="V53" s="175" t="s">
        <v>452</v>
      </c>
    </row>
    <row r="54" spans="1:22" ht="15.75" x14ac:dyDescent="0.25">
      <c r="A54" s="146" t="s">
        <v>477</v>
      </c>
      <c r="B54" s="147" t="s">
        <v>478</v>
      </c>
      <c r="C54" s="185" t="s">
        <v>479</v>
      </c>
      <c r="D54" s="186" t="s">
        <v>480</v>
      </c>
      <c r="E54" s="150" t="s">
        <v>24</v>
      </c>
      <c r="F54" s="185" t="s">
        <v>481</v>
      </c>
      <c r="G54" s="151"/>
      <c r="H54" s="185" t="s">
        <v>481</v>
      </c>
      <c r="I54" s="152"/>
      <c r="J54" s="153" t="s">
        <v>272</v>
      </c>
      <c r="K54" s="118"/>
      <c r="L54" s="151"/>
      <c r="M54" s="118"/>
      <c r="N54" s="118"/>
      <c r="O54" s="118"/>
      <c r="P54" s="118"/>
      <c r="Q54" s="118"/>
      <c r="R54" s="154" t="s">
        <v>477</v>
      </c>
      <c r="S54" s="187" t="s">
        <v>482</v>
      </c>
      <c r="T54" s="118" t="s">
        <v>450</v>
      </c>
      <c r="U54" s="151" t="s">
        <v>451</v>
      </c>
      <c r="V54" s="118" t="s">
        <v>452</v>
      </c>
    </row>
    <row r="55" spans="1:22" ht="15.75" x14ac:dyDescent="0.25">
      <c r="A55" s="146" t="s">
        <v>483</v>
      </c>
      <c r="B55" s="147" t="s">
        <v>484</v>
      </c>
      <c r="C55" s="185" t="s">
        <v>485</v>
      </c>
      <c r="D55" s="186" t="s">
        <v>303</v>
      </c>
      <c r="E55" s="150" t="s">
        <v>24</v>
      </c>
      <c r="F55" s="185" t="s">
        <v>486</v>
      </c>
      <c r="G55" s="151"/>
      <c r="H55" s="185" t="s">
        <v>486</v>
      </c>
      <c r="I55" s="152"/>
      <c r="J55" s="153" t="s">
        <v>272</v>
      </c>
      <c r="K55" s="118"/>
      <c r="L55" s="151"/>
      <c r="M55" s="118"/>
      <c r="N55" s="118"/>
      <c r="O55" s="118"/>
      <c r="P55" s="118"/>
      <c r="Q55" s="118"/>
      <c r="R55" s="154" t="s">
        <v>483</v>
      </c>
      <c r="S55" s="187" t="s">
        <v>449</v>
      </c>
      <c r="T55" s="118" t="s">
        <v>450</v>
      </c>
      <c r="U55" s="151" t="s">
        <v>451</v>
      </c>
      <c r="V55" s="118" t="s">
        <v>452</v>
      </c>
    </row>
    <row r="56" spans="1:22" ht="15.75" x14ac:dyDescent="0.25">
      <c r="A56" s="146" t="s">
        <v>487</v>
      </c>
      <c r="B56" s="147" t="s">
        <v>488</v>
      </c>
      <c r="C56" s="185" t="s">
        <v>489</v>
      </c>
      <c r="D56" s="186" t="s">
        <v>308</v>
      </c>
      <c r="E56" s="150" t="s">
        <v>24</v>
      </c>
      <c r="F56" s="185" t="s">
        <v>490</v>
      </c>
      <c r="G56" s="151"/>
      <c r="H56" s="185" t="s">
        <v>490</v>
      </c>
      <c r="I56" s="152"/>
      <c r="J56" s="153" t="s">
        <v>272</v>
      </c>
      <c r="K56" s="118"/>
      <c r="L56" s="151"/>
      <c r="M56" s="118"/>
      <c r="N56" s="118"/>
      <c r="O56" s="118"/>
      <c r="P56" s="118"/>
      <c r="Q56" s="118"/>
      <c r="R56" s="154" t="s">
        <v>487</v>
      </c>
      <c r="S56" s="187" t="s">
        <v>455</v>
      </c>
      <c r="T56" s="118" t="s">
        <v>450</v>
      </c>
      <c r="U56" s="151" t="s">
        <v>451</v>
      </c>
      <c r="V56" s="118" t="s">
        <v>452</v>
      </c>
    </row>
    <row r="57" spans="1:22" ht="15.75" x14ac:dyDescent="0.25">
      <c r="A57" s="146" t="s">
        <v>491</v>
      </c>
      <c r="B57" s="147" t="s">
        <v>492</v>
      </c>
      <c r="C57" s="188" t="s">
        <v>493</v>
      </c>
      <c r="D57" s="189" t="s">
        <v>298</v>
      </c>
      <c r="E57" s="150" t="s">
        <v>24</v>
      </c>
      <c r="F57" s="188" t="s">
        <v>494</v>
      </c>
      <c r="G57" s="157"/>
      <c r="H57" s="188" t="s">
        <v>494</v>
      </c>
      <c r="I57" s="158"/>
      <c r="J57" s="153" t="s">
        <v>272</v>
      </c>
      <c r="K57" s="159"/>
      <c r="L57" s="157"/>
      <c r="M57" s="159"/>
      <c r="N57" s="159"/>
      <c r="O57" s="159"/>
      <c r="P57" s="159"/>
      <c r="Q57" s="159"/>
      <c r="R57" s="154" t="s">
        <v>491</v>
      </c>
      <c r="S57" s="190" t="s">
        <v>458</v>
      </c>
      <c r="T57" s="159" t="s">
        <v>450</v>
      </c>
      <c r="U57" s="157" t="s">
        <v>451</v>
      </c>
      <c r="V57" s="159" t="s">
        <v>452</v>
      </c>
    </row>
    <row r="58" spans="1:22" s="200" customFormat="1" ht="15.75" x14ac:dyDescent="0.25">
      <c r="A58" s="191" t="s">
        <v>495</v>
      </c>
      <c r="B58" s="192" t="s">
        <v>496</v>
      </c>
      <c r="C58" s="193" t="s">
        <v>497</v>
      </c>
      <c r="D58" s="194" t="s">
        <v>313</v>
      </c>
      <c r="E58" s="150" t="s">
        <v>24</v>
      </c>
      <c r="F58" s="193" t="s">
        <v>498</v>
      </c>
      <c r="G58" s="195"/>
      <c r="H58" s="193" t="s">
        <v>498</v>
      </c>
      <c r="I58" s="170"/>
      <c r="J58" s="153" t="s">
        <v>272</v>
      </c>
      <c r="K58" s="116"/>
      <c r="L58" s="195"/>
      <c r="M58" s="116"/>
      <c r="N58" s="116"/>
      <c r="O58" s="116"/>
      <c r="P58" s="116"/>
      <c r="Q58" s="116"/>
      <c r="R58" s="196" t="s">
        <v>495</v>
      </c>
      <c r="S58" s="197" t="s">
        <v>461</v>
      </c>
      <c r="T58" s="198" t="s">
        <v>450</v>
      </c>
      <c r="U58" s="199" t="s">
        <v>451</v>
      </c>
      <c r="V58" s="198" t="s">
        <v>452</v>
      </c>
    </row>
    <row r="59" spans="1:22" s="200" customFormat="1" ht="15.75" x14ac:dyDescent="0.25">
      <c r="A59" s="191" t="s">
        <v>499</v>
      </c>
      <c r="B59" s="192" t="s">
        <v>500</v>
      </c>
      <c r="C59" s="193" t="s">
        <v>501</v>
      </c>
      <c r="D59" s="194" t="s">
        <v>328</v>
      </c>
      <c r="E59" s="150" t="s">
        <v>24</v>
      </c>
      <c r="F59" s="193" t="s">
        <v>502</v>
      </c>
      <c r="G59" s="195"/>
      <c r="H59" s="193" t="s">
        <v>502</v>
      </c>
      <c r="I59" s="170"/>
      <c r="J59" s="153" t="s">
        <v>272</v>
      </c>
      <c r="K59" s="116"/>
      <c r="L59" s="195"/>
      <c r="M59" s="116"/>
      <c r="N59" s="116"/>
      <c r="O59" s="116"/>
      <c r="P59" s="116"/>
      <c r="Q59" s="116"/>
      <c r="R59" s="196" t="s">
        <v>499</v>
      </c>
      <c r="S59" s="197" t="s">
        <v>464</v>
      </c>
      <c r="T59" s="198" t="s">
        <v>450</v>
      </c>
      <c r="U59" s="199" t="s">
        <v>451</v>
      </c>
      <c r="V59" s="198" t="s">
        <v>452</v>
      </c>
    </row>
    <row r="60" spans="1:22" ht="15.75" x14ac:dyDescent="0.25">
      <c r="A60" s="146" t="s">
        <v>503</v>
      </c>
      <c r="B60" s="147" t="s">
        <v>504</v>
      </c>
      <c r="C60" s="185" t="s">
        <v>505</v>
      </c>
      <c r="D60" s="186" t="s">
        <v>468</v>
      </c>
      <c r="E60" s="150" t="s">
        <v>24</v>
      </c>
      <c r="F60" s="185" t="s">
        <v>506</v>
      </c>
      <c r="G60" s="195"/>
      <c r="H60" s="185" t="s">
        <v>506</v>
      </c>
      <c r="I60" s="170"/>
      <c r="J60" s="153" t="s">
        <v>272</v>
      </c>
      <c r="K60" s="116"/>
      <c r="L60" s="195"/>
      <c r="M60" s="116"/>
      <c r="N60" s="116"/>
      <c r="O60" s="116"/>
      <c r="P60" s="116"/>
      <c r="Q60" s="116"/>
      <c r="R60" s="196" t="s">
        <v>503</v>
      </c>
      <c r="S60" s="197" t="s">
        <v>470</v>
      </c>
      <c r="T60" s="198" t="s">
        <v>450</v>
      </c>
      <c r="U60" s="199" t="s">
        <v>451</v>
      </c>
      <c r="V60" s="198" t="s">
        <v>452</v>
      </c>
    </row>
    <row r="61" spans="1:22" ht="15.75" x14ac:dyDescent="0.25">
      <c r="A61" s="146" t="s">
        <v>507</v>
      </c>
      <c r="B61" s="147" t="s">
        <v>508</v>
      </c>
      <c r="C61" s="185" t="s">
        <v>509</v>
      </c>
      <c r="D61" s="186" t="s">
        <v>474</v>
      </c>
      <c r="E61" s="150" t="s">
        <v>24</v>
      </c>
      <c r="F61" s="185" t="s">
        <v>510</v>
      </c>
      <c r="G61" s="182"/>
      <c r="H61" s="185" t="s">
        <v>510</v>
      </c>
      <c r="I61" s="183"/>
      <c r="J61" s="153" t="s">
        <v>272</v>
      </c>
      <c r="K61" s="118"/>
      <c r="L61" s="151"/>
      <c r="M61" s="116"/>
      <c r="N61" s="116"/>
      <c r="O61" s="116"/>
      <c r="P61" s="116"/>
      <c r="Q61" s="116"/>
      <c r="R61" s="154" t="s">
        <v>507</v>
      </c>
      <c r="S61" s="187" t="s">
        <v>476</v>
      </c>
      <c r="T61" s="118" t="s">
        <v>450</v>
      </c>
      <c r="U61" s="151" t="s">
        <v>451</v>
      </c>
      <c r="V61" s="118" t="s">
        <v>452</v>
      </c>
    </row>
    <row r="62" spans="1:22" ht="15.75" x14ac:dyDescent="0.25">
      <c r="A62" s="146" t="s">
        <v>511</v>
      </c>
      <c r="B62" s="147" t="s">
        <v>512</v>
      </c>
      <c r="C62" s="185" t="s">
        <v>513</v>
      </c>
      <c r="D62" s="186" t="s">
        <v>480</v>
      </c>
      <c r="E62" s="150" t="s">
        <v>24</v>
      </c>
      <c r="F62" s="185" t="s">
        <v>514</v>
      </c>
      <c r="G62" s="151"/>
      <c r="H62" s="185" t="s">
        <v>514</v>
      </c>
      <c r="I62" s="152"/>
      <c r="J62" s="153" t="s">
        <v>272</v>
      </c>
      <c r="K62" s="118"/>
      <c r="L62" s="151"/>
      <c r="M62" s="118"/>
      <c r="N62" s="118"/>
      <c r="O62" s="118"/>
      <c r="P62" s="118"/>
      <c r="Q62" s="118"/>
      <c r="R62" s="154" t="s">
        <v>511</v>
      </c>
      <c r="S62" s="187" t="s">
        <v>482</v>
      </c>
      <c r="T62" s="118" t="s">
        <v>450</v>
      </c>
      <c r="U62" s="151" t="s">
        <v>451</v>
      </c>
      <c r="V62" s="118" t="s">
        <v>452</v>
      </c>
    </row>
    <row r="63" spans="1:22" ht="15.75" x14ac:dyDescent="0.25">
      <c r="A63" s="204" t="s">
        <v>515</v>
      </c>
      <c r="B63" s="205" t="s">
        <v>516</v>
      </c>
      <c r="C63" s="206" t="s">
        <v>517</v>
      </c>
      <c r="D63" s="207" t="s">
        <v>518</v>
      </c>
      <c r="E63" s="150" t="s">
        <v>24</v>
      </c>
      <c r="F63" s="206" t="s">
        <v>519</v>
      </c>
      <c r="G63" s="208"/>
      <c r="H63" s="206" t="s">
        <v>519</v>
      </c>
      <c r="I63" s="209"/>
      <c r="J63" s="153" t="s">
        <v>272</v>
      </c>
      <c r="K63" s="210"/>
      <c r="L63" s="211"/>
      <c r="M63" s="212"/>
      <c r="N63" s="212"/>
      <c r="O63" s="212"/>
      <c r="P63" s="212"/>
      <c r="Q63" s="212"/>
      <c r="R63" s="213" t="s">
        <v>515</v>
      </c>
      <c r="S63" s="214"/>
      <c r="U63" s="215"/>
    </row>
    <row r="64" spans="1:22" ht="15.75" x14ac:dyDescent="0.25">
      <c r="A64" s="204" t="s">
        <v>520</v>
      </c>
      <c r="B64" s="205" t="s">
        <v>521</v>
      </c>
      <c r="C64" s="206" t="s">
        <v>522</v>
      </c>
      <c r="D64" s="207" t="s">
        <v>523</v>
      </c>
      <c r="E64" s="150" t="s">
        <v>24</v>
      </c>
      <c r="F64" s="206" t="s">
        <v>524</v>
      </c>
      <c r="G64" s="208"/>
      <c r="H64" s="206" t="s">
        <v>524</v>
      </c>
      <c r="I64" s="209"/>
      <c r="J64" s="153" t="s">
        <v>272</v>
      </c>
      <c r="K64" s="210"/>
      <c r="L64" s="211"/>
      <c r="M64" s="212"/>
      <c r="N64" s="212"/>
      <c r="O64" s="212"/>
      <c r="P64" s="212"/>
      <c r="Q64" s="212"/>
      <c r="R64" s="213" t="s">
        <v>520</v>
      </c>
      <c r="S64" s="214"/>
      <c r="U64" s="215"/>
    </row>
    <row r="65" spans="1:21" ht="15.75" x14ac:dyDescent="0.25">
      <c r="A65" s="204" t="s">
        <v>525</v>
      </c>
      <c r="B65" s="205" t="s">
        <v>526</v>
      </c>
      <c r="C65" s="206" t="s">
        <v>527</v>
      </c>
      <c r="D65" s="207" t="s">
        <v>528</v>
      </c>
      <c r="E65" s="150" t="s">
        <v>24</v>
      </c>
      <c r="F65" s="206" t="s">
        <v>529</v>
      </c>
      <c r="G65" s="208"/>
      <c r="H65" s="206" t="s">
        <v>529</v>
      </c>
      <c r="I65" s="209"/>
      <c r="J65" s="153" t="s">
        <v>272</v>
      </c>
      <c r="K65" s="210"/>
      <c r="L65" s="211"/>
      <c r="M65" s="212"/>
      <c r="N65" s="212"/>
      <c r="O65" s="212"/>
      <c r="P65" s="212"/>
      <c r="Q65" s="212"/>
      <c r="R65" s="213" t="s">
        <v>525</v>
      </c>
      <c r="S65" s="214"/>
      <c r="U65" s="215"/>
    </row>
    <row r="66" spans="1:21" ht="15.75" x14ac:dyDescent="0.25">
      <c r="A66" s="204" t="s">
        <v>530</v>
      </c>
      <c r="B66" s="205" t="s">
        <v>531</v>
      </c>
      <c r="C66" s="206" t="s">
        <v>532</v>
      </c>
      <c r="D66" s="216" t="s">
        <v>533</v>
      </c>
      <c r="E66" s="150" t="s">
        <v>24</v>
      </c>
      <c r="F66" s="206" t="s">
        <v>534</v>
      </c>
      <c r="G66" s="208"/>
      <c r="H66" s="206" t="s">
        <v>534</v>
      </c>
      <c r="I66" s="209"/>
      <c r="J66" s="153" t="s">
        <v>272</v>
      </c>
      <c r="K66" s="211"/>
      <c r="L66" s="211"/>
      <c r="M66" s="212"/>
      <c r="N66" s="212"/>
      <c r="O66" s="212"/>
      <c r="P66" s="212"/>
      <c r="Q66" s="212"/>
      <c r="R66" s="213" t="s">
        <v>530</v>
      </c>
      <c r="S66" s="214"/>
      <c r="U66" s="215"/>
    </row>
    <row r="67" spans="1:21" ht="15.75" x14ac:dyDescent="0.25">
      <c r="A67" s="217" t="s">
        <v>535</v>
      </c>
      <c r="B67" s="205" t="s">
        <v>536</v>
      </c>
      <c r="C67" s="206" t="s">
        <v>537</v>
      </c>
      <c r="D67" s="216" t="s">
        <v>538</v>
      </c>
      <c r="E67" s="150" t="s">
        <v>24</v>
      </c>
      <c r="F67" s="206" t="s">
        <v>539</v>
      </c>
      <c r="G67" s="208"/>
      <c r="H67" s="206" t="s">
        <v>539</v>
      </c>
      <c r="I67" s="209"/>
      <c r="J67" s="153" t="s">
        <v>272</v>
      </c>
      <c r="K67" s="211"/>
      <c r="L67" s="211"/>
      <c r="M67" s="212"/>
      <c r="N67" s="212"/>
      <c r="O67" s="212"/>
      <c r="P67" s="212"/>
      <c r="Q67" s="212"/>
      <c r="R67" s="218" t="s">
        <v>535</v>
      </c>
      <c r="S67" s="214"/>
      <c r="U67" s="215"/>
    </row>
    <row r="68" spans="1:21" ht="15.75" x14ac:dyDescent="0.25">
      <c r="A68" s="204" t="s">
        <v>540</v>
      </c>
      <c r="B68" s="205" t="s">
        <v>541</v>
      </c>
      <c r="C68" s="206" t="s">
        <v>542</v>
      </c>
      <c r="D68" s="216" t="s">
        <v>533</v>
      </c>
      <c r="E68" s="150" t="s">
        <v>24</v>
      </c>
      <c r="F68" s="206" t="s">
        <v>543</v>
      </c>
      <c r="G68" s="208"/>
      <c r="H68" s="206" t="s">
        <v>543</v>
      </c>
      <c r="I68" s="209"/>
      <c r="J68" s="153" t="s">
        <v>272</v>
      </c>
      <c r="K68" s="211"/>
      <c r="L68" s="211"/>
      <c r="M68" s="212"/>
      <c r="N68" s="212"/>
      <c r="O68" s="212"/>
      <c r="P68" s="212"/>
      <c r="Q68" s="212"/>
      <c r="R68" s="213" t="s">
        <v>540</v>
      </c>
      <c r="S68" s="214"/>
      <c r="U68" s="215"/>
    </row>
    <row r="69" spans="1:21" ht="15.75" x14ac:dyDescent="0.25">
      <c r="A69" s="146" t="s">
        <v>544</v>
      </c>
      <c r="B69" s="219" t="s">
        <v>545</v>
      </c>
      <c r="C69" s="148" t="s">
        <v>546</v>
      </c>
      <c r="D69" s="220" t="s">
        <v>547</v>
      </c>
      <c r="E69" s="150" t="s">
        <v>24</v>
      </c>
      <c r="F69" s="148" t="s">
        <v>548</v>
      </c>
      <c r="G69" s="118"/>
      <c r="H69" s="148" t="s">
        <v>548</v>
      </c>
      <c r="I69" s="209"/>
      <c r="J69" s="153" t="s">
        <v>272</v>
      </c>
      <c r="K69" s="151"/>
      <c r="L69" s="151"/>
      <c r="M69" s="221"/>
      <c r="N69" s="222"/>
      <c r="O69" s="223"/>
      <c r="P69" s="223"/>
      <c r="Q69" s="224"/>
      <c r="R69" s="154" t="s">
        <v>544</v>
      </c>
      <c r="S69" s="214"/>
      <c r="U69" s="215"/>
    </row>
    <row r="70" spans="1:21" ht="15.75" x14ac:dyDescent="0.25">
      <c r="A70" s="146" t="s">
        <v>549</v>
      </c>
      <c r="B70" s="219" t="s">
        <v>550</v>
      </c>
      <c r="C70" s="148" t="s">
        <v>551</v>
      </c>
      <c r="D70" s="220" t="s">
        <v>552</v>
      </c>
      <c r="E70" s="150" t="s">
        <v>24</v>
      </c>
      <c r="F70" s="148" t="s">
        <v>553</v>
      </c>
      <c r="G70" s="151"/>
      <c r="H70" s="148" t="s">
        <v>553</v>
      </c>
      <c r="I70" s="209"/>
      <c r="J70" s="153" t="s">
        <v>272</v>
      </c>
      <c r="K70" s="151"/>
      <c r="L70" s="151"/>
      <c r="M70" s="221"/>
      <c r="N70" s="225"/>
      <c r="O70" s="226"/>
      <c r="P70" s="226"/>
      <c r="Q70" s="226"/>
      <c r="R70" s="154" t="s">
        <v>549</v>
      </c>
      <c r="S70" s="214"/>
      <c r="U70" s="215"/>
    </row>
    <row r="71" spans="1:21" ht="15.75" x14ac:dyDescent="0.25">
      <c r="A71" s="146" t="s">
        <v>554</v>
      </c>
      <c r="B71" s="219" t="s">
        <v>555</v>
      </c>
      <c r="C71" s="155" t="s">
        <v>556</v>
      </c>
      <c r="D71" s="220" t="s">
        <v>557</v>
      </c>
      <c r="E71" s="150" t="s">
        <v>24</v>
      </c>
      <c r="F71" s="155" t="s">
        <v>558</v>
      </c>
      <c r="G71" s="151"/>
      <c r="H71" s="155" t="s">
        <v>558</v>
      </c>
      <c r="I71" s="209"/>
      <c r="J71" s="153" t="s">
        <v>272</v>
      </c>
      <c r="K71" s="151"/>
      <c r="L71" s="151"/>
      <c r="M71" s="221"/>
      <c r="N71" s="225"/>
      <c r="O71" s="226"/>
      <c r="P71" s="226"/>
      <c r="Q71" s="226"/>
      <c r="R71" s="154" t="s">
        <v>554</v>
      </c>
      <c r="S71" s="214"/>
      <c r="U71" s="215"/>
    </row>
    <row r="72" spans="1:21" ht="15.75" x14ac:dyDescent="0.25">
      <c r="A72" s="146" t="s">
        <v>559</v>
      </c>
      <c r="B72" s="219" t="s">
        <v>560</v>
      </c>
      <c r="C72" s="148" t="s">
        <v>561</v>
      </c>
      <c r="D72" s="220" t="s">
        <v>562</v>
      </c>
      <c r="E72" s="150" t="s">
        <v>24</v>
      </c>
      <c r="F72" s="148" t="s">
        <v>563</v>
      </c>
      <c r="G72" s="151"/>
      <c r="H72" s="148" t="s">
        <v>563</v>
      </c>
      <c r="I72" s="209"/>
      <c r="J72" s="153" t="s">
        <v>272</v>
      </c>
      <c r="K72" s="151"/>
      <c r="L72" s="151"/>
      <c r="M72" s="221"/>
      <c r="N72" s="225"/>
      <c r="O72" s="226"/>
      <c r="P72" s="226"/>
      <c r="Q72" s="226"/>
      <c r="R72" s="154" t="s">
        <v>559</v>
      </c>
      <c r="S72" s="214"/>
      <c r="U72" s="215"/>
    </row>
    <row r="73" spans="1:21" ht="15.75" x14ac:dyDescent="0.25">
      <c r="A73" s="146" t="s">
        <v>564</v>
      </c>
      <c r="B73" s="219" t="s">
        <v>565</v>
      </c>
      <c r="C73" s="148" t="s">
        <v>566</v>
      </c>
      <c r="D73" s="220" t="s">
        <v>547</v>
      </c>
      <c r="E73" s="150" t="s">
        <v>24</v>
      </c>
      <c r="F73" s="148" t="s">
        <v>567</v>
      </c>
      <c r="G73" s="151"/>
      <c r="H73" s="148" t="s">
        <v>567</v>
      </c>
      <c r="I73" s="209"/>
      <c r="J73" s="153" t="s">
        <v>272</v>
      </c>
      <c r="K73" s="118"/>
      <c r="L73" s="118"/>
      <c r="M73" s="118"/>
      <c r="N73" s="227"/>
      <c r="O73" s="223"/>
      <c r="P73" s="223"/>
      <c r="Q73" s="228"/>
      <c r="R73" s="154" t="s">
        <v>564</v>
      </c>
      <c r="S73" s="214"/>
      <c r="U73" s="215"/>
    </row>
    <row r="74" spans="1:21" ht="15.75" x14ac:dyDescent="0.25">
      <c r="A74" s="146" t="s">
        <v>568</v>
      </c>
      <c r="B74" s="219" t="s">
        <v>569</v>
      </c>
      <c r="C74" s="148" t="s">
        <v>570</v>
      </c>
      <c r="D74" s="220" t="s">
        <v>552</v>
      </c>
      <c r="E74" s="150" t="s">
        <v>24</v>
      </c>
      <c r="F74" s="148" t="s">
        <v>571</v>
      </c>
      <c r="G74" s="151"/>
      <c r="H74" s="148" t="s">
        <v>571</v>
      </c>
      <c r="I74" s="209"/>
      <c r="J74" s="153" t="s">
        <v>272</v>
      </c>
      <c r="K74" s="151"/>
      <c r="L74" s="151"/>
      <c r="M74" s="221"/>
      <c r="N74" s="225"/>
      <c r="O74" s="226"/>
      <c r="P74" s="226"/>
      <c r="Q74" s="226"/>
      <c r="R74" s="154" t="s">
        <v>568</v>
      </c>
      <c r="S74" s="214"/>
      <c r="U74" s="215"/>
    </row>
    <row r="75" spans="1:21" ht="15.75" x14ac:dyDescent="0.25">
      <c r="A75" s="146" t="s">
        <v>572</v>
      </c>
      <c r="B75" s="219" t="s">
        <v>573</v>
      </c>
      <c r="C75" s="155" t="s">
        <v>574</v>
      </c>
      <c r="D75" s="220" t="s">
        <v>557</v>
      </c>
      <c r="E75" s="150" t="s">
        <v>24</v>
      </c>
      <c r="F75" s="155" t="s">
        <v>575</v>
      </c>
      <c r="G75" s="151"/>
      <c r="H75" s="155" t="s">
        <v>575</v>
      </c>
      <c r="I75" s="209"/>
      <c r="J75" s="153" t="s">
        <v>272</v>
      </c>
      <c r="K75" s="151"/>
      <c r="L75" s="151"/>
      <c r="M75" s="221"/>
      <c r="N75" s="225"/>
      <c r="O75" s="226"/>
      <c r="P75" s="226"/>
      <c r="Q75" s="226"/>
      <c r="R75" s="154" t="s">
        <v>572</v>
      </c>
      <c r="S75" s="214"/>
      <c r="U75" s="215"/>
    </row>
    <row r="76" spans="1:21" ht="15.75" x14ac:dyDescent="0.25">
      <c r="A76" s="146" t="s">
        <v>576</v>
      </c>
      <c r="B76" s="219" t="s">
        <v>577</v>
      </c>
      <c r="C76" s="148" t="s">
        <v>578</v>
      </c>
      <c r="D76" s="220" t="s">
        <v>562</v>
      </c>
      <c r="E76" s="150" t="s">
        <v>24</v>
      </c>
      <c r="F76" s="148" t="s">
        <v>579</v>
      </c>
      <c r="G76" s="151"/>
      <c r="H76" s="148" t="s">
        <v>579</v>
      </c>
      <c r="I76" s="209"/>
      <c r="J76" s="153" t="s">
        <v>272</v>
      </c>
      <c r="K76" s="118"/>
      <c r="L76" s="118"/>
      <c r="M76" s="118"/>
      <c r="N76" s="222"/>
      <c r="O76" s="223"/>
      <c r="P76" s="223"/>
      <c r="Q76" s="228"/>
      <c r="R76" s="154" t="s">
        <v>576</v>
      </c>
      <c r="S76" s="214"/>
      <c r="U76" s="215"/>
    </row>
    <row r="77" spans="1:21" ht="15.75" x14ac:dyDescent="0.25">
      <c r="A77" s="146" t="s">
        <v>580</v>
      </c>
      <c r="B77" s="229" t="s">
        <v>581</v>
      </c>
      <c r="C77" s="148" t="s">
        <v>582</v>
      </c>
      <c r="D77" s="230" t="s">
        <v>583</v>
      </c>
      <c r="E77" s="150" t="s">
        <v>24</v>
      </c>
      <c r="F77" s="148" t="s">
        <v>582</v>
      </c>
      <c r="G77" s="151"/>
      <c r="H77" s="148" t="s">
        <v>582</v>
      </c>
      <c r="I77" s="209"/>
      <c r="J77" s="153" t="s">
        <v>272</v>
      </c>
      <c r="K77" s="118"/>
      <c r="L77" s="118"/>
      <c r="M77" s="118"/>
      <c r="N77" s="222"/>
      <c r="O77" s="223"/>
      <c r="P77" s="223"/>
      <c r="Q77" s="228"/>
      <c r="R77" s="154" t="s">
        <v>580</v>
      </c>
      <c r="S77" s="214"/>
      <c r="U77" s="215"/>
    </row>
    <row r="78" spans="1:21" ht="15.75" x14ac:dyDescent="0.25">
      <c r="A78" s="146" t="s">
        <v>584</v>
      </c>
      <c r="B78" s="229" t="s">
        <v>585</v>
      </c>
      <c r="C78" s="148" t="s">
        <v>586</v>
      </c>
      <c r="D78" s="230" t="s">
        <v>587</v>
      </c>
      <c r="E78" s="150" t="s">
        <v>24</v>
      </c>
      <c r="F78" s="148" t="s">
        <v>586</v>
      </c>
      <c r="G78" s="151"/>
      <c r="H78" s="148" t="s">
        <v>586</v>
      </c>
      <c r="I78" s="209"/>
      <c r="J78" s="153" t="s">
        <v>272</v>
      </c>
      <c r="K78" s="118"/>
      <c r="L78" s="118"/>
      <c r="M78" s="118"/>
      <c r="N78" s="222"/>
      <c r="O78" s="223"/>
      <c r="P78" s="223"/>
      <c r="Q78" s="228"/>
      <c r="R78" s="154" t="s">
        <v>584</v>
      </c>
      <c r="S78" s="214"/>
      <c r="U78" s="215"/>
    </row>
    <row r="79" spans="1:21" ht="15.75" x14ac:dyDescent="0.25">
      <c r="A79" s="146" t="s">
        <v>588</v>
      </c>
      <c r="B79" s="231" t="s">
        <v>589</v>
      </c>
      <c r="C79" s="148" t="s">
        <v>590</v>
      </c>
      <c r="D79" s="230" t="s">
        <v>591</v>
      </c>
      <c r="E79" s="232" t="s">
        <v>24</v>
      </c>
      <c r="F79" s="148" t="s">
        <v>590</v>
      </c>
      <c r="G79" s="151"/>
      <c r="H79" s="148" t="s">
        <v>590</v>
      </c>
      <c r="I79" s="209"/>
      <c r="J79" s="153" t="s">
        <v>272</v>
      </c>
      <c r="K79" s="118"/>
      <c r="L79" s="118"/>
      <c r="M79" s="118"/>
      <c r="N79" s="222"/>
      <c r="O79" s="223"/>
      <c r="P79" s="223"/>
      <c r="Q79" s="228"/>
      <c r="R79" s="154" t="s">
        <v>588</v>
      </c>
      <c r="S79" s="214"/>
      <c r="U79" s="215"/>
    </row>
    <row r="80" spans="1:21" ht="15.75" x14ac:dyDescent="0.25">
      <c r="A80" s="146" t="s">
        <v>592</v>
      </c>
      <c r="B80" s="231" t="s">
        <v>593</v>
      </c>
      <c r="C80" s="148" t="s">
        <v>594</v>
      </c>
      <c r="D80" s="230" t="s">
        <v>595</v>
      </c>
      <c r="E80" s="232" t="s">
        <v>24</v>
      </c>
      <c r="F80" s="148" t="s">
        <v>594</v>
      </c>
      <c r="G80" s="151"/>
      <c r="H80" s="148" t="s">
        <v>594</v>
      </c>
      <c r="I80" s="209"/>
      <c r="J80" s="153" t="s">
        <v>272</v>
      </c>
      <c r="K80" s="118"/>
      <c r="L80" s="118"/>
      <c r="M80" s="118"/>
      <c r="N80" s="222"/>
      <c r="O80" s="223"/>
      <c r="P80" s="223"/>
      <c r="Q80" s="228"/>
      <c r="R80" s="154" t="s">
        <v>592</v>
      </c>
      <c r="S80" s="214"/>
      <c r="U80" s="215"/>
    </row>
    <row r="81" spans="1:21" ht="15.75" x14ac:dyDescent="0.25">
      <c r="A81" s="146" t="s">
        <v>596</v>
      </c>
      <c r="B81" s="231" t="s">
        <v>597</v>
      </c>
      <c r="C81" s="148" t="s">
        <v>598</v>
      </c>
      <c r="D81" s="230" t="s">
        <v>599</v>
      </c>
      <c r="E81" s="232" t="s">
        <v>24</v>
      </c>
      <c r="F81" s="148" t="s">
        <v>598</v>
      </c>
      <c r="G81" s="151"/>
      <c r="H81" s="148" t="s">
        <v>598</v>
      </c>
      <c r="I81" s="209"/>
      <c r="J81" s="153" t="s">
        <v>272</v>
      </c>
      <c r="K81" s="118"/>
      <c r="L81" s="118"/>
      <c r="M81" s="118"/>
      <c r="N81" s="222"/>
      <c r="O81" s="223"/>
      <c r="P81" s="223"/>
      <c r="Q81" s="228"/>
      <c r="R81" s="154" t="s">
        <v>596</v>
      </c>
      <c r="S81" s="214"/>
      <c r="U81" s="215"/>
    </row>
    <row r="82" spans="1:21" ht="15.75" x14ac:dyDescent="0.25">
      <c r="A82" s="146" t="s">
        <v>600</v>
      </c>
      <c r="B82" s="231" t="s">
        <v>601</v>
      </c>
      <c r="C82" s="148" t="s">
        <v>602</v>
      </c>
      <c r="D82" s="230" t="s">
        <v>603</v>
      </c>
      <c r="E82" s="232" t="s">
        <v>24</v>
      </c>
      <c r="F82" s="148" t="s">
        <v>602</v>
      </c>
      <c r="G82" s="151"/>
      <c r="H82" s="148" t="s">
        <v>602</v>
      </c>
      <c r="I82" s="209"/>
      <c r="J82" s="153" t="s">
        <v>272</v>
      </c>
      <c r="K82" s="118"/>
      <c r="L82" s="118"/>
      <c r="M82" s="118"/>
      <c r="N82" s="222"/>
      <c r="O82" s="223"/>
      <c r="P82" s="223"/>
      <c r="Q82" s="228"/>
      <c r="R82" s="154" t="s">
        <v>600</v>
      </c>
      <c r="S82" s="214"/>
      <c r="U82" s="215"/>
    </row>
    <row r="83" spans="1:21" ht="15.75" x14ac:dyDescent="0.25">
      <c r="A83" s="146" t="s">
        <v>604</v>
      </c>
      <c r="B83" s="231" t="s">
        <v>605</v>
      </c>
      <c r="C83" s="148" t="s">
        <v>606</v>
      </c>
      <c r="D83" s="230" t="s">
        <v>607</v>
      </c>
      <c r="E83" s="232" t="s">
        <v>24</v>
      </c>
      <c r="F83" s="148" t="s">
        <v>606</v>
      </c>
      <c r="G83" s="151"/>
      <c r="H83" s="148" t="s">
        <v>606</v>
      </c>
      <c r="I83" s="209"/>
      <c r="J83" s="153" t="s">
        <v>272</v>
      </c>
      <c r="K83" s="118"/>
      <c r="L83" s="118"/>
      <c r="M83" s="118"/>
      <c r="N83" s="222"/>
      <c r="O83" s="223"/>
      <c r="P83" s="223"/>
      <c r="Q83" s="228"/>
      <c r="R83" s="154" t="s">
        <v>604</v>
      </c>
      <c r="S83" s="214"/>
      <c r="U83" s="215"/>
    </row>
    <row r="84" spans="1:21" ht="15.75" x14ac:dyDescent="0.25">
      <c r="A84" s="525" t="s">
        <v>1094</v>
      </c>
      <c r="B84" s="526" t="s">
        <v>1095</v>
      </c>
      <c r="C84" s="527" t="s">
        <v>1096</v>
      </c>
      <c r="D84" s="528" t="s">
        <v>547</v>
      </c>
      <c r="E84" s="529" t="s">
        <v>24</v>
      </c>
      <c r="F84" s="527" t="s">
        <v>548</v>
      </c>
      <c r="G84" s="530"/>
      <c r="H84" s="527" t="s">
        <v>548</v>
      </c>
      <c r="I84" s="118"/>
      <c r="J84" s="531" t="s">
        <v>272</v>
      </c>
      <c r="K84" s="118"/>
      <c r="L84" s="118"/>
      <c r="M84" s="118"/>
      <c r="N84" s="223"/>
      <c r="O84" s="223"/>
      <c r="P84" s="223"/>
      <c r="Q84" s="224"/>
      <c r="R84" s="532" t="s">
        <v>1094</v>
      </c>
      <c r="S84" s="214"/>
      <c r="U84" s="215"/>
    </row>
    <row r="85" spans="1:21" ht="15.75" x14ac:dyDescent="0.25">
      <c r="A85" s="525" t="s">
        <v>1097</v>
      </c>
      <c r="B85" s="526" t="s">
        <v>1098</v>
      </c>
      <c r="C85" s="527" t="s">
        <v>1099</v>
      </c>
      <c r="D85" s="528" t="s">
        <v>552</v>
      </c>
      <c r="E85" s="529" t="s">
        <v>24</v>
      </c>
      <c r="F85" s="527" t="s">
        <v>553</v>
      </c>
      <c r="G85" s="530"/>
      <c r="H85" s="527" t="s">
        <v>553</v>
      </c>
      <c r="I85" s="118"/>
      <c r="J85" s="531" t="s">
        <v>272</v>
      </c>
      <c r="K85" s="118"/>
      <c r="L85" s="118"/>
      <c r="M85" s="118"/>
      <c r="N85" s="223"/>
      <c r="O85" s="223"/>
      <c r="P85" s="223"/>
      <c r="Q85" s="224"/>
      <c r="R85" s="532" t="s">
        <v>1097</v>
      </c>
      <c r="S85" s="214"/>
      <c r="U85" s="215"/>
    </row>
    <row r="86" spans="1:21" ht="15.75" x14ac:dyDescent="0.25">
      <c r="A86" s="525" t="s">
        <v>1100</v>
      </c>
      <c r="B86" s="526" t="s">
        <v>1101</v>
      </c>
      <c r="C86" s="527" t="s">
        <v>1102</v>
      </c>
      <c r="D86" s="528" t="s">
        <v>557</v>
      </c>
      <c r="E86" s="529" t="s">
        <v>24</v>
      </c>
      <c r="F86" s="527" t="s">
        <v>558</v>
      </c>
      <c r="G86" s="530"/>
      <c r="H86" s="527" t="s">
        <v>558</v>
      </c>
      <c r="I86" s="118"/>
      <c r="J86" s="531" t="s">
        <v>272</v>
      </c>
      <c r="K86" s="118"/>
      <c r="L86" s="118"/>
      <c r="M86" s="118"/>
      <c r="N86" s="223"/>
      <c r="O86" s="223"/>
      <c r="P86" s="223"/>
      <c r="Q86" s="224"/>
      <c r="R86" s="532" t="s">
        <v>1100</v>
      </c>
      <c r="S86" s="214"/>
      <c r="U86" s="215"/>
    </row>
    <row r="87" spans="1:21" ht="15.75" x14ac:dyDescent="0.25">
      <c r="A87" s="525" t="s">
        <v>1103</v>
      </c>
      <c r="B87" s="526" t="s">
        <v>1104</v>
      </c>
      <c r="C87" s="527" t="s">
        <v>1105</v>
      </c>
      <c r="D87" s="528" t="s">
        <v>562</v>
      </c>
      <c r="E87" s="529" t="s">
        <v>24</v>
      </c>
      <c r="F87" s="527" t="s">
        <v>563</v>
      </c>
      <c r="G87" s="530"/>
      <c r="H87" s="527" t="s">
        <v>563</v>
      </c>
      <c r="I87" s="118"/>
      <c r="J87" s="531" t="s">
        <v>272</v>
      </c>
      <c r="K87" s="118"/>
      <c r="L87" s="118"/>
      <c r="M87" s="118"/>
      <c r="N87" s="223"/>
      <c r="O87" s="223"/>
      <c r="P87" s="223"/>
      <c r="Q87" s="224"/>
      <c r="R87" s="532" t="s">
        <v>1103</v>
      </c>
      <c r="S87" s="214"/>
      <c r="U87" s="215"/>
    </row>
    <row r="88" spans="1:21" s="247" customFormat="1" ht="15.75" x14ac:dyDescent="0.25">
      <c r="A88" s="233" t="s">
        <v>608</v>
      </c>
      <c r="B88" s="234" t="s">
        <v>609</v>
      </c>
      <c r="C88" s="235" t="s">
        <v>610</v>
      </c>
      <c r="D88" s="236" t="s">
        <v>547</v>
      </c>
      <c r="E88" s="237" t="s">
        <v>24</v>
      </c>
      <c r="F88" s="235" t="s">
        <v>548</v>
      </c>
      <c r="G88" s="238"/>
      <c r="H88" s="235" t="s">
        <v>548</v>
      </c>
      <c r="I88" s="239"/>
      <c r="J88" s="153" t="s">
        <v>272</v>
      </c>
      <c r="K88" s="240"/>
      <c r="L88" s="240"/>
      <c r="M88" s="241"/>
      <c r="N88" s="242"/>
      <c r="O88" s="243"/>
      <c r="P88" s="243"/>
      <c r="Q88" s="244"/>
      <c r="R88" s="245" t="s">
        <v>608</v>
      </c>
      <c r="S88" s="246"/>
      <c r="U88" s="248"/>
    </row>
    <row r="89" spans="1:21" s="247" customFormat="1" ht="15.75" x14ac:dyDescent="0.25">
      <c r="A89" s="233" t="s">
        <v>611</v>
      </c>
      <c r="B89" s="234" t="s">
        <v>612</v>
      </c>
      <c r="C89" s="235" t="s">
        <v>613</v>
      </c>
      <c r="D89" s="236" t="s">
        <v>552</v>
      </c>
      <c r="E89" s="237" t="s">
        <v>24</v>
      </c>
      <c r="F89" s="235" t="s">
        <v>553</v>
      </c>
      <c r="G89" s="240"/>
      <c r="H89" s="235" t="s">
        <v>553</v>
      </c>
      <c r="I89" s="239"/>
      <c r="J89" s="153" t="s">
        <v>272</v>
      </c>
      <c r="K89" s="240"/>
      <c r="L89" s="240"/>
      <c r="M89" s="241"/>
      <c r="N89" s="249"/>
      <c r="O89" s="250"/>
      <c r="P89" s="250"/>
      <c r="Q89" s="250"/>
      <c r="R89" s="245" t="s">
        <v>611</v>
      </c>
      <c r="S89" s="246"/>
      <c r="U89" s="248"/>
    </row>
    <row r="90" spans="1:21" s="247" customFormat="1" ht="15.75" x14ac:dyDescent="0.25">
      <c r="A90" s="233" t="s">
        <v>614</v>
      </c>
      <c r="B90" s="234" t="s">
        <v>615</v>
      </c>
      <c r="C90" s="251" t="s">
        <v>616</v>
      </c>
      <c r="D90" s="236" t="s">
        <v>557</v>
      </c>
      <c r="E90" s="237" t="s">
        <v>24</v>
      </c>
      <c r="F90" s="251" t="s">
        <v>558</v>
      </c>
      <c r="G90" s="240"/>
      <c r="H90" s="251" t="s">
        <v>558</v>
      </c>
      <c r="I90" s="239"/>
      <c r="J90" s="153" t="s">
        <v>272</v>
      </c>
      <c r="K90" s="240"/>
      <c r="L90" s="240"/>
      <c r="M90" s="241"/>
      <c r="N90" s="249"/>
      <c r="O90" s="250"/>
      <c r="P90" s="250"/>
      <c r="Q90" s="250"/>
      <c r="R90" s="245" t="s">
        <v>614</v>
      </c>
      <c r="S90" s="246"/>
      <c r="U90" s="248"/>
    </row>
    <row r="91" spans="1:21" s="247" customFormat="1" ht="15.75" x14ac:dyDescent="0.25">
      <c r="A91" s="233" t="s">
        <v>617</v>
      </c>
      <c r="B91" s="234" t="s">
        <v>618</v>
      </c>
      <c r="C91" s="235" t="s">
        <v>619</v>
      </c>
      <c r="D91" s="236" t="s">
        <v>562</v>
      </c>
      <c r="E91" s="237" t="s">
        <v>24</v>
      </c>
      <c r="F91" s="235" t="s">
        <v>563</v>
      </c>
      <c r="G91" s="240"/>
      <c r="H91" s="235" t="s">
        <v>563</v>
      </c>
      <c r="I91" s="239"/>
      <c r="J91" s="153" t="s">
        <v>272</v>
      </c>
      <c r="K91" s="240"/>
      <c r="L91" s="240"/>
      <c r="M91" s="241"/>
      <c r="N91" s="249"/>
      <c r="O91" s="250"/>
      <c r="P91" s="250"/>
      <c r="Q91" s="250"/>
      <c r="R91" s="245" t="s">
        <v>617</v>
      </c>
      <c r="S91" s="246"/>
      <c r="U91" s="248"/>
    </row>
    <row r="92" spans="1:21" s="247" customFormat="1" ht="15.75" x14ac:dyDescent="0.25">
      <c r="A92" s="233" t="s">
        <v>620</v>
      </c>
      <c r="B92" s="234" t="s">
        <v>621</v>
      </c>
      <c r="C92" s="235" t="s">
        <v>622</v>
      </c>
      <c r="D92" s="236" t="s">
        <v>547</v>
      </c>
      <c r="E92" s="237" t="s">
        <v>24</v>
      </c>
      <c r="F92" s="235" t="s">
        <v>567</v>
      </c>
      <c r="G92" s="240"/>
      <c r="H92" s="235" t="s">
        <v>567</v>
      </c>
      <c r="I92" s="239"/>
      <c r="J92" s="153" t="s">
        <v>272</v>
      </c>
      <c r="K92" s="238"/>
      <c r="L92" s="238"/>
      <c r="M92" s="238"/>
      <c r="N92" s="252"/>
      <c r="O92" s="243"/>
      <c r="P92" s="243"/>
      <c r="Q92" s="253"/>
      <c r="R92" s="245" t="s">
        <v>620</v>
      </c>
      <c r="S92" s="246"/>
      <c r="U92" s="248"/>
    </row>
    <row r="93" spans="1:21" s="247" customFormat="1" ht="15.75" x14ac:dyDescent="0.25">
      <c r="A93" s="233" t="s">
        <v>623</v>
      </c>
      <c r="B93" s="234" t="s">
        <v>624</v>
      </c>
      <c r="C93" s="235" t="s">
        <v>625</v>
      </c>
      <c r="D93" s="236" t="s">
        <v>552</v>
      </c>
      <c r="E93" s="237" t="s">
        <v>24</v>
      </c>
      <c r="F93" s="235" t="s">
        <v>571</v>
      </c>
      <c r="G93" s="240"/>
      <c r="H93" s="235" t="s">
        <v>571</v>
      </c>
      <c r="I93" s="239"/>
      <c r="J93" s="153" t="s">
        <v>272</v>
      </c>
      <c r="K93" s="240"/>
      <c r="L93" s="240"/>
      <c r="M93" s="241"/>
      <c r="N93" s="249"/>
      <c r="O93" s="250"/>
      <c r="P93" s="250"/>
      <c r="Q93" s="250"/>
      <c r="R93" s="245" t="s">
        <v>623</v>
      </c>
      <c r="S93" s="246"/>
      <c r="U93" s="248"/>
    </row>
    <row r="94" spans="1:21" s="247" customFormat="1" ht="15.75" x14ac:dyDescent="0.25">
      <c r="A94" s="233" t="s">
        <v>626</v>
      </c>
      <c r="B94" s="234" t="s">
        <v>627</v>
      </c>
      <c r="C94" s="251" t="s">
        <v>628</v>
      </c>
      <c r="D94" s="236" t="s">
        <v>557</v>
      </c>
      <c r="E94" s="237" t="s">
        <v>24</v>
      </c>
      <c r="F94" s="251" t="s">
        <v>575</v>
      </c>
      <c r="G94" s="240"/>
      <c r="H94" s="251" t="s">
        <v>575</v>
      </c>
      <c r="I94" s="239"/>
      <c r="J94" s="153" t="s">
        <v>272</v>
      </c>
      <c r="K94" s="240"/>
      <c r="L94" s="240"/>
      <c r="M94" s="241"/>
      <c r="N94" s="249"/>
      <c r="O94" s="250"/>
      <c r="P94" s="250"/>
      <c r="Q94" s="250"/>
      <c r="R94" s="245" t="s">
        <v>626</v>
      </c>
      <c r="S94" s="246"/>
      <c r="U94" s="248"/>
    </row>
    <row r="95" spans="1:21" s="247" customFormat="1" ht="15.75" x14ac:dyDescent="0.25">
      <c r="A95" s="233" t="s">
        <v>629</v>
      </c>
      <c r="B95" s="234" t="s">
        <v>630</v>
      </c>
      <c r="C95" s="235" t="s">
        <v>631</v>
      </c>
      <c r="D95" s="236" t="s">
        <v>562</v>
      </c>
      <c r="E95" s="237" t="s">
        <v>24</v>
      </c>
      <c r="F95" s="235" t="s">
        <v>579</v>
      </c>
      <c r="G95" s="240"/>
      <c r="H95" s="235" t="s">
        <v>579</v>
      </c>
      <c r="I95" s="239"/>
      <c r="J95" s="153" t="s">
        <v>272</v>
      </c>
      <c r="K95" s="238"/>
      <c r="L95" s="238"/>
      <c r="M95" s="238"/>
      <c r="N95" s="242"/>
      <c r="O95" s="243"/>
      <c r="P95" s="243"/>
      <c r="Q95" s="253"/>
      <c r="R95" s="245" t="s">
        <v>629</v>
      </c>
      <c r="S95" s="246"/>
      <c r="U95" s="248"/>
    </row>
    <row r="96" spans="1:21" s="247" customFormat="1" ht="15.75" x14ac:dyDescent="0.25">
      <c r="A96" s="233" t="s">
        <v>632</v>
      </c>
      <c r="B96" s="234" t="s">
        <v>633</v>
      </c>
      <c r="C96" s="235" t="s">
        <v>634</v>
      </c>
      <c r="D96" s="254" t="s">
        <v>583</v>
      </c>
      <c r="E96" s="237" t="s">
        <v>24</v>
      </c>
      <c r="F96" s="235" t="s">
        <v>582</v>
      </c>
      <c r="G96" s="240"/>
      <c r="H96" s="235" t="s">
        <v>582</v>
      </c>
      <c r="I96" s="239"/>
      <c r="J96" s="153" t="s">
        <v>272</v>
      </c>
      <c r="K96" s="238"/>
      <c r="L96" s="238"/>
      <c r="M96" s="238"/>
      <c r="N96" s="255"/>
      <c r="O96" s="256"/>
      <c r="P96" s="256"/>
      <c r="Q96" s="257"/>
      <c r="R96" s="245" t="s">
        <v>632</v>
      </c>
      <c r="S96" s="246"/>
      <c r="U96" s="248"/>
    </row>
    <row r="97" spans="1:21" s="247" customFormat="1" ht="15.75" x14ac:dyDescent="0.25">
      <c r="A97" s="233" t="s">
        <v>635</v>
      </c>
      <c r="B97" s="234" t="s">
        <v>636</v>
      </c>
      <c r="C97" s="235" t="s">
        <v>637</v>
      </c>
      <c r="D97" s="254" t="s">
        <v>587</v>
      </c>
      <c r="E97" s="237" t="s">
        <v>24</v>
      </c>
      <c r="F97" s="235" t="s">
        <v>586</v>
      </c>
      <c r="G97" s="240"/>
      <c r="H97" s="235" t="s">
        <v>586</v>
      </c>
      <c r="I97" s="239"/>
      <c r="J97" s="153" t="s">
        <v>272</v>
      </c>
      <c r="K97" s="238"/>
      <c r="L97" s="238"/>
      <c r="M97" s="238"/>
      <c r="N97" s="255"/>
      <c r="O97" s="256"/>
      <c r="P97" s="256"/>
      <c r="Q97" s="257"/>
      <c r="R97" s="245" t="s">
        <v>635</v>
      </c>
      <c r="S97" s="246"/>
      <c r="U97" s="248"/>
    </row>
    <row r="98" spans="1:21" ht="15.75" x14ac:dyDescent="0.25">
      <c r="A98" s="146" t="s">
        <v>638</v>
      </c>
      <c r="B98" s="258" t="s">
        <v>639</v>
      </c>
      <c r="C98" s="148" t="s">
        <v>640</v>
      </c>
      <c r="D98" s="230" t="s">
        <v>591</v>
      </c>
      <c r="E98" s="232" t="s">
        <v>24</v>
      </c>
      <c r="F98" s="148" t="s">
        <v>590</v>
      </c>
      <c r="G98" s="151"/>
      <c r="H98" s="148" t="s">
        <v>590</v>
      </c>
      <c r="I98" s="209"/>
      <c r="J98" s="153" t="s">
        <v>272</v>
      </c>
      <c r="K98" s="118"/>
      <c r="L98" s="118"/>
      <c r="M98" s="118"/>
      <c r="N98" s="259"/>
      <c r="O98" s="260"/>
      <c r="P98" s="260"/>
      <c r="Q98" s="261"/>
      <c r="R98" s="154" t="s">
        <v>638</v>
      </c>
      <c r="S98" s="214"/>
      <c r="U98" s="215"/>
    </row>
    <row r="99" spans="1:21" ht="15.75" x14ac:dyDescent="0.25">
      <c r="A99" s="146" t="s">
        <v>641</v>
      </c>
      <c r="B99" s="258" t="s">
        <v>642</v>
      </c>
      <c r="C99" s="148" t="s">
        <v>643</v>
      </c>
      <c r="D99" s="230" t="s">
        <v>595</v>
      </c>
      <c r="E99" s="232" t="s">
        <v>24</v>
      </c>
      <c r="F99" s="148" t="s">
        <v>594</v>
      </c>
      <c r="G99" s="151"/>
      <c r="H99" s="148" t="s">
        <v>594</v>
      </c>
      <c r="I99" s="209"/>
      <c r="J99" s="153" t="s">
        <v>272</v>
      </c>
      <c r="K99" s="118"/>
      <c r="L99" s="118"/>
      <c r="M99" s="118"/>
      <c r="N99" s="259"/>
      <c r="O99" s="260"/>
      <c r="P99" s="260"/>
      <c r="Q99" s="261"/>
      <c r="R99" s="154" t="s">
        <v>641</v>
      </c>
      <c r="S99" s="214"/>
      <c r="U99" s="215"/>
    </row>
    <row r="100" spans="1:21" ht="15.75" x14ac:dyDescent="0.25">
      <c r="A100" s="146" t="s">
        <v>644</v>
      </c>
      <c r="B100" s="258" t="s">
        <v>645</v>
      </c>
      <c r="C100" s="148" t="s">
        <v>646</v>
      </c>
      <c r="D100" s="230" t="s">
        <v>599</v>
      </c>
      <c r="E100" s="232" t="s">
        <v>24</v>
      </c>
      <c r="F100" s="148" t="s">
        <v>598</v>
      </c>
      <c r="G100" s="151"/>
      <c r="H100" s="148" t="s">
        <v>598</v>
      </c>
      <c r="I100" s="209"/>
      <c r="J100" s="153" t="s">
        <v>272</v>
      </c>
      <c r="K100" s="118"/>
      <c r="L100" s="118"/>
      <c r="M100" s="118"/>
      <c r="N100" s="259"/>
      <c r="O100" s="260"/>
      <c r="P100" s="260"/>
      <c r="Q100" s="261"/>
      <c r="R100" s="154" t="s">
        <v>644</v>
      </c>
      <c r="S100" s="214"/>
      <c r="U100" s="215"/>
    </row>
    <row r="101" spans="1:21" ht="15.75" x14ac:dyDescent="0.25">
      <c r="A101" s="146" t="s">
        <v>647</v>
      </c>
      <c r="B101" s="258" t="s">
        <v>648</v>
      </c>
      <c r="C101" s="148" t="s">
        <v>649</v>
      </c>
      <c r="D101" s="230" t="s">
        <v>603</v>
      </c>
      <c r="E101" s="232" t="s">
        <v>24</v>
      </c>
      <c r="F101" s="148" t="s">
        <v>602</v>
      </c>
      <c r="G101" s="151"/>
      <c r="H101" s="148" t="s">
        <v>602</v>
      </c>
      <c r="I101" s="209"/>
      <c r="J101" s="153" t="s">
        <v>272</v>
      </c>
      <c r="K101" s="118"/>
      <c r="L101" s="118"/>
      <c r="M101" s="118"/>
      <c r="N101" s="259"/>
      <c r="O101" s="260"/>
      <c r="P101" s="260"/>
      <c r="Q101" s="261"/>
      <c r="R101" s="154" t="s">
        <v>647</v>
      </c>
      <c r="S101" s="214"/>
      <c r="U101" s="215"/>
    </row>
    <row r="102" spans="1:21" ht="15.75" x14ac:dyDescent="0.25">
      <c r="A102" s="146" t="s">
        <v>650</v>
      </c>
      <c r="B102" s="258" t="s">
        <v>651</v>
      </c>
      <c r="C102" s="148" t="s">
        <v>652</v>
      </c>
      <c r="D102" s="230" t="s">
        <v>607</v>
      </c>
      <c r="E102" s="232" t="s">
        <v>24</v>
      </c>
      <c r="F102" s="148" t="s">
        <v>606</v>
      </c>
      <c r="G102" s="151"/>
      <c r="H102" s="148" t="s">
        <v>606</v>
      </c>
      <c r="I102" s="209"/>
      <c r="J102" s="153" t="s">
        <v>272</v>
      </c>
      <c r="K102" s="118"/>
      <c r="L102" s="118"/>
      <c r="M102" s="118"/>
      <c r="N102" s="259"/>
      <c r="O102" s="260"/>
      <c r="P102" s="260"/>
      <c r="Q102" s="261"/>
      <c r="R102" s="154" t="s">
        <v>650</v>
      </c>
      <c r="S102" s="214"/>
      <c r="U102" s="215"/>
    </row>
    <row r="103" spans="1:21" ht="15.75" x14ac:dyDescent="0.25">
      <c r="A103" s="116" t="s">
        <v>249</v>
      </c>
      <c r="B103" s="116" t="s">
        <v>249</v>
      </c>
      <c r="C103" s="148" t="s">
        <v>653</v>
      </c>
      <c r="D103" s="149" t="s">
        <v>654</v>
      </c>
      <c r="E103" s="150" t="s">
        <v>24</v>
      </c>
      <c r="F103" s="148" t="s">
        <v>655</v>
      </c>
      <c r="G103" s="151"/>
      <c r="H103" s="148" t="s">
        <v>655</v>
      </c>
      <c r="I103" s="152"/>
      <c r="J103" s="153" t="s">
        <v>272</v>
      </c>
      <c r="K103" s="151"/>
      <c r="L103" s="151"/>
      <c r="M103" s="116"/>
      <c r="N103" s="259"/>
      <c r="O103" s="260"/>
      <c r="P103" s="260"/>
      <c r="Q103" s="261"/>
      <c r="R103" s="123" t="s">
        <v>249</v>
      </c>
      <c r="S103" s="214"/>
      <c r="U103" s="215"/>
    </row>
    <row r="104" spans="1:21" ht="15.75" x14ac:dyDescent="0.25">
      <c r="A104" s="116" t="s">
        <v>251</v>
      </c>
      <c r="B104" s="116" t="s">
        <v>251</v>
      </c>
      <c r="C104" s="148" t="s">
        <v>656</v>
      </c>
      <c r="D104" s="149" t="s">
        <v>657</v>
      </c>
      <c r="E104" s="150" t="s">
        <v>24</v>
      </c>
      <c r="F104" s="148" t="s">
        <v>658</v>
      </c>
      <c r="G104" s="151"/>
      <c r="H104" s="148" t="s">
        <v>658</v>
      </c>
      <c r="I104" s="152"/>
      <c r="J104" s="153" t="s">
        <v>272</v>
      </c>
      <c r="K104" s="151"/>
      <c r="L104" s="151"/>
      <c r="M104" s="116"/>
      <c r="N104" s="259"/>
      <c r="O104" s="260"/>
      <c r="P104" s="260"/>
      <c r="Q104" s="261"/>
      <c r="R104" s="123" t="s">
        <v>251</v>
      </c>
      <c r="S104" s="214"/>
      <c r="U104" s="215"/>
    </row>
    <row r="105" spans="1:21" ht="15.75" x14ac:dyDescent="0.25">
      <c r="A105" s="116" t="s">
        <v>253</v>
      </c>
      <c r="B105" s="116" t="s">
        <v>253</v>
      </c>
      <c r="C105" s="155" t="s">
        <v>659</v>
      </c>
      <c r="D105" s="156" t="s">
        <v>660</v>
      </c>
      <c r="E105" s="150" t="s">
        <v>24</v>
      </c>
      <c r="F105" s="155" t="s">
        <v>661</v>
      </c>
      <c r="G105" s="151"/>
      <c r="H105" s="155" t="s">
        <v>661</v>
      </c>
      <c r="I105" s="160"/>
      <c r="J105" s="153" t="s">
        <v>272</v>
      </c>
      <c r="K105" s="118"/>
      <c r="L105" s="118"/>
      <c r="M105" s="118"/>
      <c r="N105" s="262"/>
      <c r="O105" s="151"/>
      <c r="P105" s="151"/>
      <c r="Q105" s="170"/>
      <c r="R105" s="123" t="s">
        <v>253</v>
      </c>
      <c r="S105" s="214"/>
      <c r="U105" s="215"/>
    </row>
    <row r="106" spans="1:21" ht="15.75" x14ac:dyDescent="0.25">
      <c r="A106" s="116" t="s">
        <v>255</v>
      </c>
      <c r="B106" s="116" t="s">
        <v>255</v>
      </c>
      <c r="C106" s="148" t="s">
        <v>662</v>
      </c>
      <c r="D106" s="149" t="s">
        <v>663</v>
      </c>
      <c r="E106" s="150" t="s">
        <v>24</v>
      </c>
      <c r="F106" s="148" t="s">
        <v>664</v>
      </c>
      <c r="G106" s="151"/>
      <c r="H106" s="148" t="s">
        <v>664</v>
      </c>
      <c r="I106" s="117"/>
      <c r="J106" s="153" t="s">
        <v>272</v>
      </c>
      <c r="K106" s="118"/>
      <c r="L106" s="118"/>
      <c r="M106" s="118"/>
      <c r="N106" s="263"/>
      <c r="O106" s="151"/>
      <c r="P106" s="151"/>
      <c r="Q106" s="264"/>
      <c r="R106" s="123" t="s">
        <v>255</v>
      </c>
      <c r="S106" s="214"/>
      <c r="U106" s="215"/>
    </row>
    <row r="107" spans="1:21" ht="15.75" x14ac:dyDescent="0.25">
      <c r="A107" s="116" t="s">
        <v>257</v>
      </c>
      <c r="B107" s="116" t="s">
        <v>257</v>
      </c>
      <c r="C107" s="148" t="s">
        <v>665</v>
      </c>
      <c r="D107" s="149" t="s">
        <v>666</v>
      </c>
      <c r="E107" s="150" t="s">
        <v>24</v>
      </c>
      <c r="F107" s="148" t="s">
        <v>667</v>
      </c>
      <c r="G107" s="151"/>
      <c r="H107" s="148" t="s">
        <v>667</v>
      </c>
      <c r="I107" s="117"/>
      <c r="J107" s="153" t="s">
        <v>272</v>
      </c>
      <c r="K107" s="118"/>
      <c r="L107" s="118"/>
      <c r="M107" s="118"/>
      <c r="N107" s="262"/>
      <c r="O107" s="151"/>
      <c r="P107" s="151"/>
      <c r="Q107" s="264"/>
      <c r="R107" s="123" t="s">
        <v>257</v>
      </c>
      <c r="S107" s="214"/>
      <c r="U107" s="215"/>
    </row>
    <row r="108" spans="1:21" ht="15.75" x14ac:dyDescent="0.25">
      <c r="A108" s="116" t="s">
        <v>259</v>
      </c>
      <c r="B108" s="116" t="s">
        <v>259</v>
      </c>
      <c r="C108" s="148" t="s">
        <v>668</v>
      </c>
      <c r="D108" s="149" t="s">
        <v>669</v>
      </c>
      <c r="E108" s="150" t="s">
        <v>24</v>
      </c>
      <c r="F108" s="148" t="s">
        <v>670</v>
      </c>
      <c r="G108" s="151"/>
      <c r="H108" s="148" t="s">
        <v>670</v>
      </c>
      <c r="I108" s="117"/>
      <c r="J108" s="153" t="s">
        <v>272</v>
      </c>
      <c r="K108" s="151"/>
      <c r="L108" s="151"/>
      <c r="M108" s="116"/>
      <c r="N108" s="259"/>
      <c r="O108" s="260"/>
      <c r="P108" s="260"/>
      <c r="Q108" s="261"/>
      <c r="R108" s="123" t="s">
        <v>259</v>
      </c>
      <c r="S108" s="214"/>
      <c r="U108" s="215"/>
    </row>
    <row r="109" spans="1:21" ht="15.75" x14ac:dyDescent="0.25">
      <c r="A109" s="116" t="s">
        <v>261</v>
      </c>
      <c r="B109" s="116" t="s">
        <v>261</v>
      </c>
      <c r="C109" s="148" t="s">
        <v>671</v>
      </c>
      <c r="D109" s="149" t="s">
        <v>672</v>
      </c>
      <c r="E109" s="150" t="s">
        <v>24</v>
      </c>
      <c r="F109" s="148" t="s">
        <v>673</v>
      </c>
      <c r="G109" s="151"/>
      <c r="H109" s="148" t="s">
        <v>673</v>
      </c>
      <c r="I109" s="152"/>
      <c r="J109" s="153" t="s">
        <v>272</v>
      </c>
      <c r="K109" s="151"/>
      <c r="L109" s="151"/>
      <c r="M109" s="116"/>
      <c r="N109" s="259"/>
      <c r="O109" s="260"/>
      <c r="P109" s="260"/>
      <c r="Q109" s="261"/>
      <c r="R109" s="123" t="s">
        <v>261</v>
      </c>
      <c r="S109" s="214"/>
      <c r="U109" s="215"/>
    </row>
    <row r="110" spans="1:21" ht="15.75" x14ac:dyDescent="0.25">
      <c r="A110" s="116" t="s">
        <v>263</v>
      </c>
      <c r="B110" s="116" t="s">
        <v>263</v>
      </c>
      <c r="C110" s="148" t="s">
        <v>674</v>
      </c>
      <c r="D110" s="149" t="s">
        <v>675</v>
      </c>
      <c r="E110" s="150" t="s">
        <v>24</v>
      </c>
      <c r="F110" s="148" t="s">
        <v>676</v>
      </c>
      <c r="G110" s="151"/>
      <c r="H110" s="148" t="s">
        <v>676</v>
      </c>
      <c r="I110" s="152"/>
      <c r="J110" s="153" t="s">
        <v>272</v>
      </c>
      <c r="K110" s="151"/>
      <c r="L110" s="151"/>
      <c r="M110" s="116"/>
      <c r="N110" s="259"/>
      <c r="O110" s="260"/>
      <c r="P110" s="260"/>
      <c r="Q110" s="261"/>
      <c r="R110" s="123" t="s">
        <v>263</v>
      </c>
      <c r="S110" s="214"/>
      <c r="U110" s="215"/>
    </row>
    <row r="111" spans="1:21" ht="15.75" x14ac:dyDescent="0.25">
      <c r="A111" s="116" t="s">
        <v>265</v>
      </c>
      <c r="B111" s="116" t="s">
        <v>265</v>
      </c>
      <c r="C111" s="148" t="s">
        <v>677</v>
      </c>
      <c r="D111" s="149" t="s">
        <v>678</v>
      </c>
      <c r="E111" s="150" t="s">
        <v>24</v>
      </c>
      <c r="F111" s="148" t="s">
        <v>679</v>
      </c>
      <c r="G111" s="151"/>
      <c r="H111" s="148" t="s">
        <v>679</v>
      </c>
      <c r="I111" s="152"/>
      <c r="J111" s="153" t="s">
        <v>272</v>
      </c>
      <c r="K111" s="151"/>
      <c r="L111" s="151"/>
      <c r="M111" s="116"/>
      <c r="N111" s="259"/>
      <c r="O111" s="260"/>
      <c r="P111" s="260"/>
      <c r="Q111" s="261"/>
      <c r="R111" s="123" t="s">
        <v>265</v>
      </c>
      <c r="S111" s="214"/>
      <c r="U111" s="215"/>
    </row>
    <row r="112" spans="1:21" ht="15.75" x14ac:dyDescent="0.25">
      <c r="A112" s="116" t="s">
        <v>267</v>
      </c>
      <c r="B112" s="116" t="s">
        <v>267</v>
      </c>
      <c r="C112" s="148" t="s">
        <v>680</v>
      </c>
      <c r="D112" s="149" t="s">
        <v>681</v>
      </c>
      <c r="E112" s="150" t="s">
        <v>24</v>
      </c>
      <c r="F112" s="148" t="s">
        <v>682</v>
      </c>
      <c r="G112" s="151"/>
      <c r="H112" s="148" t="s">
        <v>682</v>
      </c>
      <c r="I112" s="152"/>
      <c r="J112" s="153" t="s">
        <v>272</v>
      </c>
      <c r="K112" s="151"/>
      <c r="L112" s="151"/>
      <c r="M112" s="116"/>
      <c r="N112" s="259"/>
      <c r="O112" s="260"/>
      <c r="P112" s="260"/>
      <c r="Q112" s="261"/>
      <c r="R112" s="123" t="s">
        <v>267</v>
      </c>
      <c r="S112" s="214"/>
      <c r="U112" s="215"/>
    </row>
    <row r="113" spans="1:61" ht="15.75" x14ac:dyDescent="0.25">
      <c r="A113" s="492" t="s">
        <v>683</v>
      </c>
      <c r="B113" s="493" t="s">
        <v>684</v>
      </c>
      <c r="C113" s="494" t="s">
        <v>685</v>
      </c>
      <c r="D113" s="495" t="s">
        <v>686</v>
      </c>
      <c r="E113" s="150" t="s">
        <v>24</v>
      </c>
      <c r="F113" s="496" t="s">
        <v>687</v>
      </c>
      <c r="G113" s="208"/>
      <c r="H113" s="497" t="s">
        <v>687</v>
      </c>
      <c r="I113" s="209"/>
      <c r="J113" s="153" t="s">
        <v>272</v>
      </c>
      <c r="K113" s="498"/>
      <c r="L113" s="498"/>
      <c r="M113" s="499"/>
      <c r="N113" s="499"/>
      <c r="O113" s="499"/>
      <c r="P113" s="499"/>
      <c r="Q113" s="499"/>
      <c r="R113" s="492" t="s">
        <v>683</v>
      </c>
      <c r="S113" s="214"/>
      <c r="U113" s="215"/>
    </row>
    <row r="114" spans="1:61" ht="15.75" x14ac:dyDescent="0.25">
      <c r="A114" s="492" t="s">
        <v>688</v>
      </c>
      <c r="B114" s="493" t="s">
        <v>689</v>
      </c>
      <c r="C114" s="494" t="s">
        <v>690</v>
      </c>
      <c r="D114" s="495" t="s">
        <v>323</v>
      </c>
      <c r="E114" s="150" t="s">
        <v>24</v>
      </c>
      <c r="F114" s="496" t="s">
        <v>691</v>
      </c>
      <c r="G114" s="208"/>
      <c r="H114" s="497" t="s">
        <v>691</v>
      </c>
      <c r="I114" s="209"/>
      <c r="J114" s="153" t="s">
        <v>272</v>
      </c>
      <c r="K114" s="498"/>
      <c r="L114" s="498"/>
      <c r="M114" s="499"/>
      <c r="N114" s="499"/>
      <c r="O114" s="499"/>
      <c r="P114" s="499"/>
      <c r="Q114" s="499"/>
      <c r="R114" s="492" t="s">
        <v>688</v>
      </c>
      <c r="S114" s="214"/>
      <c r="U114" s="215"/>
    </row>
    <row r="115" spans="1:61" ht="15.75" x14ac:dyDescent="0.25">
      <c r="A115" s="492" t="s">
        <v>692</v>
      </c>
      <c r="B115" s="493" t="s">
        <v>693</v>
      </c>
      <c r="C115" s="494" t="s">
        <v>694</v>
      </c>
      <c r="D115" s="495" t="s">
        <v>333</v>
      </c>
      <c r="E115" s="150" t="s">
        <v>24</v>
      </c>
      <c r="F115" s="496" t="s">
        <v>695</v>
      </c>
      <c r="G115" s="208"/>
      <c r="H115" s="497" t="s">
        <v>695</v>
      </c>
      <c r="I115" s="209"/>
      <c r="J115" s="153" t="s">
        <v>272</v>
      </c>
      <c r="K115" s="498"/>
      <c r="L115" s="498"/>
      <c r="M115" s="499"/>
      <c r="N115" s="499"/>
      <c r="O115" s="499"/>
      <c r="P115" s="499"/>
      <c r="Q115" s="499"/>
      <c r="R115" s="492" t="s">
        <v>692</v>
      </c>
      <c r="S115" s="214"/>
      <c r="U115" s="215"/>
    </row>
    <row r="116" spans="1:61" ht="15.75" x14ac:dyDescent="0.25">
      <c r="A116" s="265" t="s">
        <v>696</v>
      </c>
      <c r="B116" s="265" t="s">
        <v>696</v>
      </c>
      <c r="C116" s="266" t="s">
        <v>696</v>
      </c>
      <c r="D116" s="266" t="s">
        <v>696</v>
      </c>
      <c r="E116" s="266" t="s">
        <v>696</v>
      </c>
      <c r="F116" s="266" t="s">
        <v>696</v>
      </c>
      <c r="G116" s="266" t="s">
        <v>696</v>
      </c>
      <c r="H116" s="266" t="s">
        <v>696</v>
      </c>
      <c r="I116" s="266" t="s">
        <v>696</v>
      </c>
      <c r="J116" s="266" t="s">
        <v>696</v>
      </c>
      <c r="K116" s="266" t="s">
        <v>696</v>
      </c>
      <c r="L116" s="266" t="s">
        <v>696</v>
      </c>
      <c r="M116" s="266" t="s">
        <v>696</v>
      </c>
      <c r="N116" s="266"/>
      <c r="O116" s="266"/>
      <c r="P116" s="266"/>
      <c r="Q116" s="266"/>
      <c r="R116" s="265" t="s">
        <v>696</v>
      </c>
    </row>
    <row r="117" spans="1:61" x14ac:dyDescent="0.2">
      <c r="A117">
        <v>1</v>
      </c>
      <c r="B117">
        <v>2</v>
      </c>
      <c r="C117">
        <v>3</v>
      </c>
      <c r="D117">
        <v>4</v>
      </c>
      <c r="E117">
        <v>5</v>
      </c>
      <c r="F117">
        <v>6</v>
      </c>
      <c r="G117">
        <v>7</v>
      </c>
      <c r="H117">
        <v>8</v>
      </c>
      <c r="I117">
        <v>9</v>
      </c>
      <c r="J117">
        <v>10</v>
      </c>
      <c r="K117">
        <v>11</v>
      </c>
      <c r="L117">
        <v>12</v>
      </c>
      <c r="M117">
        <v>13</v>
      </c>
      <c r="N117">
        <v>14</v>
      </c>
      <c r="O117">
        <v>15</v>
      </c>
      <c r="P117">
        <v>16</v>
      </c>
      <c r="Q117">
        <v>17</v>
      </c>
      <c r="R117">
        <v>18</v>
      </c>
      <c r="S117">
        <v>20</v>
      </c>
      <c r="T117">
        <v>21</v>
      </c>
      <c r="U117">
        <v>22</v>
      </c>
      <c r="V117">
        <v>23</v>
      </c>
      <c r="W117">
        <v>24</v>
      </c>
      <c r="X117">
        <v>25</v>
      </c>
      <c r="Y117">
        <v>26</v>
      </c>
      <c r="Z117">
        <v>27</v>
      </c>
      <c r="AA117">
        <v>28</v>
      </c>
      <c r="AB117">
        <v>29</v>
      </c>
      <c r="AC117">
        <v>30</v>
      </c>
      <c r="AD117">
        <v>31</v>
      </c>
      <c r="AE117">
        <v>32</v>
      </c>
      <c r="AF117">
        <v>33</v>
      </c>
      <c r="AG117">
        <v>34</v>
      </c>
      <c r="AH117">
        <v>35</v>
      </c>
      <c r="AI117">
        <v>36</v>
      </c>
      <c r="AJ117">
        <v>37</v>
      </c>
      <c r="AK117">
        <v>38</v>
      </c>
      <c r="AL117">
        <v>39</v>
      </c>
      <c r="AM117">
        <v>40</v>
      </c>
      <c r="AN117">
        <v>41</v>
      </c>
      <c r="AO117">
        <v>42</v>
      </c>
      <c r="AP117">
        <v>43</v>
      </c>
      <c r="AQ117">
        <v>44</v>
      </c>
      <c r="AR117">
        <v>45</v>
      </c>
      <c r="AS117">
        <v>46</v>
      </c>
      <c r="AT117">
        <v>47</v>
      </c>
      <c r="AU117">
        <v>48</v>
      </c>
      <c r="AV117">
        <v>49</v>
      </c>
      <c r="AW117">
        <v>50</v>
      </c>
      <c r="AX117">
        <v>51</v>
      </c>
      <c r="AY117">
        <v>52</v>
      </c>
      <c r="AZ117">
        <v>53</v>
      </c>
      <c r="BA117">
        <v>54</v>
      </c>
      <c r="BB117">
        <v>55</v>
      </c>
      <c r="BC117">
        <v>56</v>
      </c>
      <c r="BD117">
        <v>57</v>
      </c>
      <c r="BE117">
        <v>58</v>
      </c>
      <c r="BF117">
        <v>59</v>
      </c>
      <c r="BG117">
        <v>60</v>
      </c>
      <c r="BH117">
        <v>61</v>
      </c>
      <c r="BI117">
        <v>62</v>
      </c>
    </row>
    <row r="118" spans="1:61" x14ac:dyDescent="0.2">
      <c r="A118" s="267" t="s">
        <v>697</v>
      </c>
    </row>
    <row r="119" spans="1:61" x14ac:dyDescent="0.2">
      <c r="A119" s="175" t="s">
        <v>698</v>
      </c>
    </row>
    <row r="120" spans="1:61" x14ac:dyDescent="0.2">
      <c r="A120" s="268">
        <v>1</v>
      </c>
    </row>
    <row r="121" spans="1:61" x14ac:dyDescent="0.2">
      <c r="A121" s="268">
        <v>2</v>
      </c>
    </row>
    <row r="122" spans="1:61" x14ac:dyDescent="0.2">
      <c r="A122" s="268">
        <v>3</v>
      </c>
      <c r="K122" t="s">
        <v>699</v>
      </c>
    </row>
    <row r="123" spans="1:61" x14ac:dyDescent="0.2">
      <c r="A123" s="268">
        <v>4</v>
      </c>
    </row>
    <row r="124" spans="1:61" x14ac:dyDescent="0.2">
      <c r="A124" s="268">
        <v>5</v>
      </c>
    </row>
    <row r="125" spans="1:61" x14ac:dyDescent="0.2">
      <c r="A125" s="268">
        <v>6</v>
      </c>
    </row>
    <row r="126" spans="1:61" x14ac:dyDescent="0.2">
      <c r="A126" s="268">
        <v>7</v>
      </c>
    </row>
    <row r="127" spans="1:61" x14ac:dyDescent="0.2">
      <c r="A127" s="268">
        <v>8</v>
      </c>
    </row>
    <row r="128" spans="1:61" x14ac:dyDescent="0.2">
      <c r="A128" s="268">
        <v>9</v>
      </c>
    </row>
    <row r="129" spans="1:1" x14ac:dyDescent="0.2">
      <c r="A129" s="159" t="s">
        <v>700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J10:M10"/>
    <mergeCell ref="N10:Q10"/>
    <mergeCell ref="R10:R11"/>
    <mergeCell ref="C12:M12"/>
    <mergeCell ref="A10:A11"/>
    <mergeCell ref="B10:B11"/>
    <mergeCell ref="C10:C11"/>
    <mergeCell ref="D10:D11"/>
    <mergeCell ref="E10:I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9"/>
  <sheetViews>
    <sheetView topLeftCell="E1" zoomScaleNormal="100" workbookViewId="0">
      <pane xSplit="4" ySplit="2" topLeftCell="I48" activePane="bottomRight" state="frozen"/>
      <selection activeCell="E1" sqref="E1"/>
      <selection pane="topRight" activeCell="BI1" sqref="BI1"/>
      <selection pane="bottomLeft" activeCell="E3" sqref="E3"/>
      <selection pane="bottomRight" activeCell="H54" sqref="H54"/>
    </sheetView>
  </sheetViews>
  <sheetFormatPr defaultColWidth="7.28515625" defaultRowHeight="12.75" outlineLevelCol="1" x14ac:dyDescent="0.2"/>
  <cols>
    <col min="5" max="5" width="13.85546875" customWidth="1"/>
    <col min="6" max="6" width="9.140625" customWidth="1"/>
    <col min="7" max="7" width="26.85546875" customWidth="1"/>
    <col min="10" max="10" width="13.42578125" customWidth="1" outlineLevel="1"/>
    <col min="11" max="11" width="10.42578125" customWidth="1" outlineLevel="1"/>
    <col min="12" max="12" width="11.7109375" customWidth="1" outlineLevel="1"/>
    <col min="13" max="13" width="9.85546875" style="269" customWidth="1" outlineLevel="1"/>
    <col min="14" max="43" width="7.28515625" customWidth="1" outlineLevel="1"/>
    <col min="44" max="53" width="7.28515625" style="270"/>
  </cols>
  <sheetData>
    <row r="1" spans="1:68" x14ac:dyDescent="0.2">
      <c r="AR1" s="271" t="s">
        <v>701</v>
      </c>
      <c r="AS1" s="272"/>
      <c r="AT1" s="272"/>
      <c r="AU1" s="272"/>
      <c r="AV1" s="273"/>
      <c r="AW1" s="274" t="s">
        <v>702</v>
      </c>
      <c r="AX1" s="275"/>
      <c r="AY1" s="275"/>
      <c r="AZ1" s="275"/>
      <c r="BA1" s="276"/>
      <c r="BB1" s="277" t="s">
        <v>703</v>
      </c>
      <c r="BC1" s="278"/>
      <c r="BD1" s="278"/>
      <c r="BE1" s="278"/>
      <c r="BF1" s="278"/>
      <c r="BG1" s="118"/>
    </row>
    <row r="2" spans="1:68" ht="148.5" x14ac:dyDescent="0.2">
      <c r="A2" s="279"/>
      <c r="B2" s="280" t="s">
        <v>704</v>
      </c>
      <c r="C2" s="280" t="s">
        <v>705</v>
      </c>
      <c r="D2" s="280" t="s">
        <v>706</v>
      </c>
      <c r="E2" s="281" t="s">
        <v>707</v>
      </c>
      <c r="F2" s="282" t="s">
        <v>707</v>
      </c>
      <c r="G2" s="283" t="s">
        <v>708</v>
      </c>
      <c r="H2" s="282" t="s">
        <v>709</v>
      </c>
      <c r="I2" s="281" t="s">
        <v>707</v>
      </c>
      <c r="J2" s="282" t="s">
        <v>710</v>
      </c>
      <c r="K2" s="282" t="s">
        <v>711</v>
      </c>
      <c r="L2" s="282" t="s">
        <v>710</v>
      </c>
      <c r="M2" s="284" t="s">
        <v>712</v>
      </c>
      <c r="N2" s="285" t="s">
        <v>290</v>
      </c>
      <c r="O2" s="285" t="s">
        <v>291</v>
      </c>
      <c r="P2" s="285" t="s">
        <v>292</v>
      </c>
      <c r="Q2" s="285" t="s">
        <v>293</v>
      </c>
      <c r="R2" s="286" t="s">
        <v>294</v>
      </c>
      <c r="S2" s="287" t="s">
        <v>290</v>
      </c>
      <c r="T2" s="288" t="s">
        <v>291</v>
      </c>
      <c r="U2" s="288" t="s">
        <v>292</v>
      </c>
      <c r="V2" s="289" t="s">
        <v>293</v>
      </c>
      <c r="W2" s="290"/>
      <c r="X2" s="290"/>
      <c r="Y2" s="290"/>
      <c r="Z2" s="290"/>
      <c r="AA2" s="281" t="s">
        <v>704</v>
      </c>
      <c r="AB2" s="281" t="s">
        <v>705</v>
      </c>
      <c r="AC2" s="281" t="s">
        <v>713</v>
      </c>
      <c r="AD2" s="284" t="s">
        <v>714</v>
      </c>
      <c r="AE2" s="284" t="s">
        <v>715</v>
      </c>
      <c r="AF2" s="286" t="s">
        <v>716</v>
      </c>
      <c r="AG2" s="286">
        <v>1</v>
      </c>
      <c r="AH2" s="286" t="s">
        <v>717</v>
      </c>
      <c r="AI2" s="286" t="s">
        <v>718</v>
      </c>
      <c r="AJ2" s="286">
        <v>1</v>
      </c>
      <c r="AK2" s="286" t="s">
        <v>14</v>
      </c>
      <c r="AL2" s="286">
        <v>1</v>
      </c>
      <c r="AM2" s="286">
        <v>1</v>
      </c>
      <c r="AN2" s="289" t="s">
        <v>293</v>
      </c>
      <c r="AO2" s="286">
        <v>1</v>
      </c>
      <c r="AP2" s="286">
        <v>1</v>
      </c>
      <c r="AQ2" s="286">
        <v>1</v>
      </c>
      <c r="AR2" s="285" t="s">
        <v>719</v>
      </c>
      <c r="AS2" s="285" t="s">
        <v>290</v>
      </c>
      <c r="AT2" s="285" t="s">
        <v>291</v>
      </c>
      <c r="AU2" s="285" t="s">
        <v>292</v>
      </c>
      <c r="AV2" s="285" t="s">
        <v>293</v>
      </c>
      <c r="AW2" s="285" t="s">
        <v>719</v>
      </c>
      <c r="AX2" s="285" t="s">
        <v>290</v>
      </c>
      <c r="AY2" s="285" t="s">
        <v>291</v>
      </c>
      <c r="AZ2" s="285" t="s">
        <v>292</v>
      </c>
      <c r="BA2" s="291" t="s">
        <v>293</v>
      </c>
      <c r="BB2" s="285" t="s">
        <v>719</v>
      </c>
      <c r="BC2" s="285" t="s">
        <v>290</v>
      </c>
      <c r="BD2" s="285" t="s">
        <v>291</v>
      </c>
      <c r="BE2" s="285" t="s">
        <v>292</v>
      </c>
      <c r="BF2" s="291" t="s">
        <v>293</v>
      </c>
      <c r="BG2" s="115" t="s">
        <v>68</v>
      </c>
    </row>
    <row r="3" spans="1:68" ht="15.75" x14ac:dyDescent="0.25">
      <c r="B3" s="148" t="s">
        <v>297</v>
      </c>
      <c r="C3" s="149" t="s">
        <v>298</v>
      </c>
      <c r="D3" s="147" t="s">
        <v>296</v>
      </c>
      <c r="E3" s="146" t="s">
        <v>295</v>
      </c>
      <c r="F3" t="s">
        <v>720</v>
      </c>
      <c r="G3" s="116" t="s">
        <v>71</v>
      </c>
      <c r="H3" t="s">
        <v>72</v>
      </c>
      <c r="I3" s="146" t="s">
        <v>295</v>
      </c>
      <c r="J3" s="292" t="s">
        <v>721</v>
      </c>
      <c r="K3" s="293">
        <v>1338</v>
      </c>
      <c r="L3" t="s">
        <v>722</v>
      </c>
      <c r="M3" s="269">
        <v>4099</v>
      </c>
      <c r="N3" s="294" t="str">
        <f>'для впр'!E13</f>
        <v>Кромка в колір</v>
      </c>
      <c r="O3" s="295" t="str">
        <f>'для впр'!F13</f>
        <v>GL-000</v>
      </c>
      <c r="P3" s="151">
        <f>'для впр'!G13</f>
        <v>0</v>
      </c>
      <c r="Q3" s="118" t="str">
        <f>'для впр'!H13</f>
        <v>GL-000</v>
      </c>
      <c r="R3" s="152"/>
      <c r="S3" s="153" t="str">
        <f>'для впр'!J13</f>
        <v>Кромка Нестандарт</v>
      </c>
      <c r="T3" s="296">
        <f>'для впр'!K13</f>
        <v>0</v>
      </c>
      <c r="U3" s="151">
        <f>'для впр'!L13</f>
        <v>0</v>
      </c>
      <c r="V3" s="123">
        <f>'для впр'!M13</f>
        <v>0</v>
      </c>
      <c r="W3" s="116"/>
      <c r="X3" s="116"/>
      <c r="Y3" s="116"/>
      <c r="Z3" s="116"/>
      <c r="AA3" s="297" t="s">
        <v>297</v>
      </c>
      <c r="AB3" s="149" t="s">
        <v>298</v>
      </c>
      <c r="AC3" s="148" t="s">
        <v>269</v>
      </c>
      <c r="AD3">
        <v>32</v>
      </c>
      <c r="AE3">
        <v>32</v>
      </c>
      <c r="AF3">
        <v>0.84</v>
      </c>
      <c r="AG3">
        <v>0.81</v>
      </c>
      <c r="AH3">
        <v>0.84</v>
      </c>
      <c r="AI3">
        <v>0.55000000000000004</v>
      </c>
      <c r="AK3" t="s">
        <v>14</v>
      </c>
      <c r="AN3" s="152" t="s">
        <v>723</v>
      </c>
      <c r="AO3" s="132" t="s">
        <v>724</v>
      </c>
      <c r="AR3" s="296" t="s">
        <v>24</v>
      </c>
      <c r="AS3" s="296" t="str">
        <f t="shared" ref="AS3:AS36" si="0">N3</f>
        <v>Кромка в колір</v>
      </c>
      <c r="AT3" s="296" t="str">
        <f t="shared" ref="AT3:AT36" si="1">O3</f>
        <v>GL-000</v>
      </c>
      <c r="AU3" s="296">
        <f t="shared" ref="AU3:AU36" si="2">P3</f>
        <v>0</v>
      </c>
      <c r="AV3" s="296" t="str">
        <f t="shared" ref="AV3:AV36" si="3">Q3</f>
        <v>GL-000</v>
      </c>
      <c r="AW3" s="153" t="s">
        <v>272</v>
      </c>
      <c r="AX3" s="296" t="str">
        <f t="shared" ref="AX3:AX36" si="4">S3</f>
        <v>Кромка Нестандарт</v>
      </c>
      <c r="AY3" s="296">
        <f t="shared" ref="AY3:AY36" si="5">T3</f>
        <v>0</v>
      </c>
      <c r="AZ3" s="296">
        <f t="shared" ref="AZ3:AZ36" si="6">U3</f>
        <v>0</v>
      </c>
      <c r="BA3" s="298">
        <f t="shared" ref="BA3:BA36" si="7">V3</f>
        <v>0</v>
      </c>
      <c r="BB3" s="118"/>
      <c r="BC3" s="118"/>
      <c r="BD3" s="118"/>
      <c r="BE3" s="118"/>
      <c r="BF3" s="117"/>
      <c r="BG3" s="118" t="str">
        <f>VLOOKUP(G3,код!A:G,2,FALSE())</f>
        <v>РО127614   </v>
      </c>
    </row>
    <row r="4" spans="1:68" ht="15.75" x14ac:dyDescent="0.25">
      <c r="B4" s="148" t="s">
        <v>302</v>
      </c>
      <c r="C4" s="149" t="s">
        <v>303</v>
      </c>
      <c r="D4" s="147" t="s">
        <v>301</v>
      </c>
      <c r="E4" s="146" t="s">
        <v>300</v>
      </c>
      <c r="F4" t="s">
        <v>725</v>
      </c>
      <c r="G4" s="116" t="s">
        <v>73</v>
      </c>
      <c r="H4" t="s">
        <v>74</v>
      </c>
      <c r="I4" s="146" t="s">
        <v>300</v>
      </c>
      <c r="J4" s="292" t="s">
        <v>721</v>
      </c>
      <c r="K4" s="293">
        <v>1338</v>
      </c>
      <c r="L4" t="s">
        <v>722</v>
      </c>
      <c r="M4" s="269">
        <v>4099</v>
      </c>
      <c r="N4" s="294" t="str">
        <f>'для впр'!E14</f>
        <v>Кромка в колір</v>
      </c>
      <c r="O4" s="295" t="str">
        <f>'для впр'!F14</f>
        <v>GL-002</v>
      </c>
      <c r="P4" s="151">
        <f>'для впр'!G14</f>
        <v>0</v>
      </c>
      <c r="Q4" s="118" t="str">
        <f>'для впр'!H14</f>
        <v>GL-002</v>
      </c>
      <c r="R4" s="152"/>
      <c r="S4" s="153" t="str">
        <f>'для впр'!J14</f>
        <v>Кромка Нестандарт</v>
      </c>
      <c r="T4" s="296">
        <f>'для впр'!K14</f>
        <v>0</v>
      </c>
      <c r="U4" s="151">
        <f>'для впр'!L14</f>
        <v>0</v>
      </c>
      <c r="V4" s="123">
        <f>'для впр'!M14</f>
        <v>0</v>
      </c>
      <c r="W4" s="118"/>
      <c r="X4" s="118"/>
      <c r="Y4" s="118"/>
      <c r="Z4" s="118"/>
      <c r="AA4" s="297" t="s">
        <v>302</v>
      </c>
      <c r="AB4" s="149" t="s">
        <v>303</v>
      </c>
      <c r="AC4" s="148" t="s">
        <v>269</v>
      </c>
      <c r="AD4">
        <v>32</v>
      </c>
      <c r="AE4">
        <v>32</v>
      </c>
      <c r="AF4">
        <v>0.84</v>
      </c>
      <c r="AG4">
        <v>0.81</v>
      </c>
      <c r="AH4">
        <v>0.84</v>
      </c>
      <c r="AI4">
        <v>0.55000000000000004</v>
      </c>
      <c r="AK4" t="s">
        <v>14</v>
      </c>
      <c r="AN4" s="152" t="s">
        <v>723</v>
      </c>
      <c r="AR4" s="296" t="s">
        <v>24</v>
      </c>
      <c r="AS4" s="296" t="str">
        <f t="shared" si="0"/>
        <v>Кромка в колір</v>
      </c>
      <c r="AT4" s="296" t="str">
        <f t="shared" si="1"/>
        <v>GL-002</v>
      </c>
      <c r="AU4" s="296">
        <f t="shared" si="2"/>
        <v>0</v>
      </c>
      <c r="AV4" s="296" t="str">
        <f t="shared" si="3"/>
        <v>GL-002</v>
      </c>
      <c r="AW4" s="153" t="s">
        <v>272</v>
      </c>
      <c r="AX4" s="296" t="str">
        <f t="shared" si="4"/>
        <v>Кромка Нестандарт</v>
      </c>
      <c r="AY4" s="296">
        <f t="shared" si="5"/>
        <v>0</v>
      </c>
      <c r="AZ4" s="296">
        <f t="shared" si="6"/>
        <v>0</v>
      </c>
      <c r="BA4" s="298">
        <f t="shared" si="7"/>
        <v>0</v>
      </c>
      <c r="BB4" s="118"/>
      <c r="BC4" s="118"/>
      <c r="BD4" s="118"/>
      <c r="BE4" s="118"/>
      <c r="BF4" s="117"/>
      <c r="BG4" s="118" t="str">
        <f>VLOOKUP(G4,код!A:G,2,FALSE())</f>
        <v>РО127615   </v>
      </c>
    </row>
    <row r="5" spans="1:68" ht="15.75" x14ac:dyDescent="0.25">
      <c r="B5" s="155" t="s">
        <v>307</v>
      </c>
      <c r="C5" s="156" t="s">
        <v>308</v>
      </c>
      <c r="D5" s="147" t="s">
        <v>306</v>
      </c>
      <c r="E5" s="146" t="s">
        <v>305</v>
      </c>
      <c r="F5" t="s">
        <v>726</v>
      </c>
      <c r="G5" s="116" t="s">
        <v>69</v>
      </c>
      <c r="H5" t="s">
        <v>70</v>
      </c>
      <c r="I5" s="146" t="s">
        <v>305</v>
      </c>
      <c r="J5" s="292" t="s">
        <v>721</v>
      </c>
      <c r="K5" s="293">
        <v>1338</v>
      </c>
      <c r="L5" t="s">
        <v>722</v>
      </c>
      <c r="M5" s="269">
        <v>4099</v>
      </c>
      <c r="N5" s="299" t="str">
        <f>'для впр'!E15</f>
        <v>Кромка в колір</v>
      </c>
      <c r="O5" s="300" t="str">
        <f>'для впр'!F15</f>
        <v>GL-001</v>
      </c>
      <c r="P5" s="157">
        <f>'для впр'!G15</f>
        <v>0</v>
      </c>
      <c r="Q5" s="301" t="str">
        <f>'для впр'!H15</f>
        <v>GL-001</v>
      </c>
      <c r="R5" s="158"/>
      <c r="S5" s="153" t="str">
        <f>'для впр'!J15</f>
        <v>Кромка Нестандарт</v>
      </c>
      <c r="T5" s="296">
        <f>'для впр'!K15</f>
        <v>0</v>
      </c>
      <c r="U5" s="151">
        <f>'для впр'!L15</f>
        <v>0</v>
      </c>
      <c r="V5" s="123">
        <f>'для впр'!M15</f>
        <v>0</v>
      </c>
      <c r="W5" s="118">
        <f>'для впр'!N15</f>
        <v>0</v>
      </c>
      <c r="X5" s="118">
        <f>'для впр'!O15</f>
        <v>0</v>
      </c>
      <c r="Y5" s="118">
        <f>'для впр'!P15</f>
        <v>0</v>
      </c>
      <c r="Z5" s="118">
        <f>'для впр'!Q15</f>
        <v>0</v>
      </c>
      <c r="AA5" s="302" t="s">
        <v>307</v>
      </c>
      <c r="AB5" s="156" t="s">
        <v>308</v>
      </c>
      <c r="AC5" s="155" t="s">
        <v>269</v>
      </c>
      <c r="AD5">
        <v>32</v>
      </c>
      <c r="AE5">
        <v>32</v>
      </c>
      <c r="AF5">
        <v>0.84</v>
      </c>
      <c r="AG5">
        <v>0.81</v>
      </c>
      <c r="AH5">
        <v>0.84</v>
      </c>
      <c r="AI5">
        <v>0.55000000000000004</v>
      </c>
      <c r="AK5" t="s">
        <v>14</v>
      </c>
      <c r="AN5" s="158" t="s">
        <v>723</v>
      </c>
      <c r="AR5" s="296" t="s">
        <v>24</v>
      </c>
      <c r="AS5" s="296" t="str">
        <f t="shared" si="0"/>
        <v>Кромка в колір</v>
      </c>
      <c r="AT5" s="296" t="str">
        <f t="shared" si="1"/>
        <v>GL-001</v>
      </c>
      <c r="AU5" s="296">
        <f t="shared" si="2"/>
        <v>0</v>
      </c>
      <c r="AV5" s="296" t="str">
        <f t="shared" si="3"/>
        <v>GL-001</v>
      </c>
      <c r="AW5" s="153" t="s">
        <v>272</v>
      </c>
      <c r="AX5" s="296" t="str">
        <f t="shared" si="4"/>
        <v>Кромка Нестандарт</v>
      </c>
      <c r="AY5" s="296">
        <f t="shared" si="5"/>
        <v>0</v>
      </c>
      <c r="AZ5" s="296">
        <f t="shared" si="6"/>
        <v>0</v>
      </c>
      <c r="BA5" s="298">
        <f t="shared" si="7"/>
        <v>0</v>
      </c>
      <c r="BB5" s="296"/>
      <c r="BC5" s="118"/>
      <c r="BD5" s="118"/>
      <c r="BE5" s="118"/>
      <c r="BF5" s="117"/>
      <c r="BG5" s="118" t="str">
        <f>VLOOKUP(G5,код!A:G,2,FALSE())</f>
        <v>РО127616   </v>
      </c>
    </row>
    <row r="6" spans="1:68" ht="15.75" x14ac:dyDescent="0.25">
      <c r="B6" s="148" t="s">
        <v>312</v>
      </c>
      <c r="C6" s="149" t="s">
        <v>313</v>
      </c>
      <c r="D6" s="147" t="s">
        <v>311</v>
      </c>
      <c r="E6" s="146" t="s">
        <v>310</v>
      </c>
      <c r="F6" t="s">
        <v>727</v>
      </c>
      <c r="G6" s="116" t="s">
        <v>78</v>
      </c>
      <c r="H6" t="s">
        <v>79</v>
      </c>
      <c r="I6" s="146" t="s">
        <v>310</v>
      </c>
      <c r="J6" s="292" t="s">
        <v>721</v>
      </c>
      <c r="K6" s="293">
        <v>1338</v>
      </c>
      <c r="L6" t="s">
        <v>722</v>
      </c>
      <c r="M6" s="269">
        <v>4099</v>
      </c>
      <c r="N6" s="294" t="str">
        <f>'для впр'!E16</f>
        <v>Кромка в колір</v>
      </c>
      <c r="O6" s="295" t="str">
        <f>'для впр'!F16</f>
        <v>GL-201</v>
      </c>
      <c r="P6" s="151">
        <f>'для впр'!G16</f>
        <v>0</v>
      </c>
      <c r="Q6" s="118" t="str">
        <f>'для впр'!H16</f>
        <v>GL-201</v>
      </c>
      <c r="R6" s="152"/>
      <c r="S6" s="153" t="str">
        <f>'для впр'!J16</f>
        <v>Кромка Нестандарт</v>
      </c>
      <c r="T6" s="296">
        <f>'для впр'!K16</f>
        <v>0</v>
      </c>
      <c r="U6" s="151">
        <f>'для впр'!L16</f>
        <v>0</v>
      </c>
      <c r="V6" s="123">
        <f>'для впр'!M16</f>
        <v>0</v>
      </c>
      <c r="W6" s="116"/>
      <c r="X6" s="116"/>
      <c r="Y6" s="116"/>
      <c r="Z6" s="116"/>
      <c r="AA6" s="297" t="s">
        <v>312</v>
      </c>
      <c r="AB6" s="149" t="s">
        <v>313</v>
      </c>
      <c r="AC6" s="148" t="s">
        <v>269</v>
      </c>
      <c r="AD6">
        <v>32</v>
      </c>
      <c r="AE6">
        <v>32</v>
      </c>
      <c r="AF6">
        <v>0.84</v>
      </c>
      <c r="AG6">
        <v>0.81</v>
      </c>
      <c r="AH6">
        <v>0.84</v>
      </c>
      <c r="AI6">
        <v>0.55000000000000004</v>
      </c>
      <c r="AK6" t="s">
        <v>14</v>
      </c>
      <c r="AN6" s="152" t="s">
        <v>723</v>
      </c>
      <c r="AO6" s="132" t="s">
        <v>724</v>
      </c>
      <c r="AR6" s="296" t="s">
        <v>24</v>
      </c>
      <c r="AS6" s="296" t="str">
        <f t="shared" si="0"/>
        <v>Кромка в колір</v>
      </c>
      <c r="AT6" s="296" t="str">
        <f t="shared" si="1"/>
        <v>GL-201</v>
      </c>
      <c r="AU6" s="296">
        <f t="shared" si="2"/>
        <v>0</v>
      </c>
      <c r="AV6" s="296" t="str">
        <f t="shared" si="3"/>
        <v>GL-201</v>
      </c>
      <c r="AW6" s="153" t="s">
        <v>272</v>
      </c>
      <c r="AX6" s="296" t="str">
        <f t="shared" si="4"/>
        <v>Кромка Нестандарт</v>
      </c>
      <c r="AY6" s="296">
        <f t="shared" si="5"/>
        <v>0</v>
      </c>
      <c r="AZ6" s="296">
        <f t="shared" si="6"/>
        <v>0</v>
      </c>
      <c r="BA6" s="298">
        <f t="shared" si="7"/>
        <v>0</v>
      </c>
      <c r="BB6" s="118"/>
      <c r="BC6" s="118"/>
      <c r="BD6" s="118"/>
      <c r="BE6" s="118"/>
      <c r="BF6" s="117"/>
      <c r="BG6" s="118" t="str">
        <f>VLOOKUP(G6,код!A:G,2,FALSE())</f>
        <v>РО127500   </v>
      </c>
    </row>
    <row r="7" spans="1:68" ht="15.75" x14ac:dyDescent="0.25">
      <c r="B7" s="148" t="s">
        <v>317</v>
      </c>
      <c r="C7" s="149" t="s">
        <v>318</v>
      </c>
      <c r="D7" s="147" t="s">
        <v>316</v>
      </c>
      <c r="E7" s="146" t="s">
        <v>315</v>
      </c>
      <c r="F7" t="s">
        <v>728</v>
      </c>
      <c r="G7" s="116" t="s">
        <v>80</v>
      </c>
      <c r="H7" t="s">
        <v>81</v>
      </c>
      <c r="I7" s="146" t="s">
        <v>315</v>
      </c>
      <c r="J7" s="292" t="s">
        <v>721</v>
      </c>
      <c r="K7" s="293">
        <v>1338</v>
      </c>
      <c r="L7" t="s">
        <v>722</v>
      </c>
      <c r="M7" s="269">
        <v>4099</v>
      </c>
      <c r="N7" s="294" t="str">
        <f>'для впр'!E17</f>
        <v>Кромка в колір</v>
      </c>
      <c r="O7" s="295" t="str">
        <f>'для впр'!F17</f>
        <v>GL-202</v>
      </c>
      <c r="P7" s="151">
        <f>'для впр'!G17</f>
        <v>0</v>
      </c>
      <c r="Q7" s="118" t="str">
        <f>'для впр'!H17</f>
        <v>GL-202</v>
      </c>
      <c r="R7" s="152"/>
      <c r="S7" s="153" t="str">
        <f>'для впр'!J17</f>
        <v>Кромка Нестандарт</v>
      </c>
      <c r="T7" s="296">
        <f>'для впр'!K17</f>
        <v>0</v>
      </c>
      <c r="U7" s="151">
        <f>'для впр'!L17</f>
        <v>0</v>
      </c>
      <c r="V7" s="123">
        <f>'для впр'!M17</f>
        <v>0</v>
      </c>
      <c r="W7" s="118"/>
      <c r="X7" s="118"/>
      <c r="Y7" s="118"/>
      <c r="Z7" s="118"/>
      <c r="AA7" s="297" t="s">
        <v>317</v>
      </c>
      <c r="AB7" s="149" t="s">
        <v>318</v>
      </c>
      <c r="AC7" s="148" t="s">
        <v>269</v>
      </c>
      <c r="AD7">
        <v>32</v>
      </c>
      <c r="AE7">
        <v>32</v>
      </c>
      <c r="AF7">
        <v>0.84</v>
      </c>
      <c r="AG7">
        <v>0.81</v>
      </c>
      <c r="AH7">
        <v>0.84</v>
      </c>
      <c r="AI7">
        <v>0.55000000000000004</v>
      </c>
      <c r="AK7" t="s">
        <v>14</v>
      </c>
      <c r="AN7" s="152" t="s">
        <v>452</v>
      </c>
      <c r="AR7" s="296" t="s">
        <v>24</v>
      </c>
      <c r="AS7" s="296" t="str">
        <f t="shared" si="0"/>
        <v>Кромка в колір</v>
      </c>
      <c r="AT7" s="296" t="str">
        <f t="shared" si="1"/>
        <v>GL-202</v>
      </c>
      <c r="AU7" s="296">
        <f t="shared" si="2"/>
        <v>0</v>
      </c>
      <c r="AV7" s="296" t="str">
        <f t="shared" si="3"/>
        <v>GL-202</v>
      </c>
      <c r="AW7" s="153" t="s">
        <v>272</v>
      </c>
      <c r="AX7" s="296" t="str">
        <f t="shared" si="4"/>
        <v>Кромка Нестандарт</v>
      </c>
      <c r="AY7" s="296">
        <f t="shared" si="5"/>
        <v>0</v>
      </c>
      <c r="AZ7" s="296">
        <f t="shared" si="6"/>
        <v>0</v>
      </c>
      <c r="BA7" s="298">
        <f t="shared" si="7"/>
        <v>0</v>
      </c>
      <c r="BB7" s="118"/>
      <c r="BC7" s="118"/>
      <c r="BD7" s="118"/>
      <c r="BE7" s="118"/>
      <c r="BF7" s="117"/>
      <c r="BG7" s="118" t="str">
        <f>VLOOKUP(G7,код!A:G,2,FALSE())</f>
        <v>РО127590   </v>
      </c>
    </row>
    <row r="8" spans="1:68" ht="15.75" x14ac:dyDescent="0.25">
      <c r="B8" s="148" t="s">
        <v>322</v>
      </c>
      <c r="C8" s="149" t="s">
        <v>323</v>
      </c>
      <c r="D8" s="147" t="s">
        <v>321</v>
      </c>
      <c r="E8" s="146" t="s">
        <v>320</v>
      </c>
      <c r="F8" t="s">
        <v>729</v>
      </c>
      <c r="G8" s="116" t="s">
        <v>82</v>
      </c>
      <c r="H8" t="s">
        <v>83</v>
      </c>
      <c r="I8" s="146" t="s">
        <v>320</v>
      </c>
      <c r="J8" s="292" t="s">
        <v>721</v>
      </c>
      <c r="K8" s="293">
        <v>1338</v>
      </c>
      <c r="L8" t="s">
        <v>722</v>
      </c>
      <c r="M8" s="269">
        <v>4099</v>
      </c>
      <c r="N8" s="294" t="str">
        <f>'для впр'!E18</f>
        <v>Кромка в колір</v>
      </c>
      <c r="O8" s="295" t="str">
        <f>'для впр'!F18</f>
        <v>GL-801</v>
      </c>
      <c r="P8" s="151">
        <f>'для впр'!G18</f>
        <v>0</v>
      </c>
      <c r="Q8" s="116" t="str">
        <f>'для впр'!H18</f>
        <v>GL-801</v>
      </c>
      <c r="R8" s="152"/>
      <c r="S8" s="153" t="str">
        <f>'для впр'!J18</f>
        <v>Кромка Нестандарт</v>
      </c>
      <c r="T8" s="296">
        <f>'для впр'!K18</f>
        <v>0</v>
      </c>
      <c r="U8" s="151">
        <f>'для впр'!L18</f>
        <v>0</v>
      </c>
      <c r="V8" s="123">
        <f>'для впр'!M18</f>
        <v>0</v>
      </c>
      <c r="W8" s="116"/>
      <c r="X8" s="116"/>
      <c r="Y8" s="116"/>
      <c r="Z8" s="116"/>
      <c r="AA8" s="297" t="s">
        <v>322</v>
      </c>
      <c r="AB8" s="149" t="s">
        <v>323</v>
      </c>
      <c r="AC8" s="148" t="s">
        <v>269</v>
      </c>
      <c r="AD8">
        <v>32</v>
      </c>
      <c r="AE8">
        <v>32</v>
      </c>
      <c r="AF8">
        <v>0.84</v>
      </c>
      <c r="AG8">
        <v>0.81</v>
      </c>
      <c r="AH8">
        <v>0.84</v>
      </c>
      <c r="AI8">
        <v>0.55000000000000004</v>
      </c>
      <c r="AK8" t="s">
        <v>14</v>
      </c>
      <c r="AN8" s="152" t="s">
        <v>723</v>
      </c>
      <c r="AO8" s="132" t="s">
        <v>724</v>
      </c>
      <c r="AR8" s="296" t="s">
        <v>24</v>
      </c>
      <c r="AS8" s="296" t="str">
        <f t="shared" si="0"/>
        <v>Кромка в колір</v>
      </c>
      <c r="AT8" s="296" t="str">
        <f t="shared" si="1"/>
        <v>GL-801</v>
      </c>
      <c r="AU8" s="296">
        <f t="shared" si="2"/>
        <v>0</v>
      </c>
      <c r="AV8" s="296" t="str">
        <f t="shared" si="3"/>
        <v>GL-801</v>
      </c>
      <c r="AW8" s="153" t="s">
        <v>272</v>
      </c>
      <c r="AX8" s="296" t="str">
        <f t="shared" si="4"/>
        <v>Кромка Нестандарт</v>
      </c>
      <c r="AY8" s="296">
        <f t="shared" si="5"/>
        <v>0</v>
      </c>
      <c r="AZ8" s="296">
        <f t="shared" si="6"/>
        <v>0</v>
      </c>
      <c r="BA8" s="298">
        <f t="shared" si="7"/>
        <v>0</v>
      </c>
      <c r="BB8" s="118"/>
      <c r="BC8" s="118"/>
      <c r="BD8" s="118"/>
      <c r="BE8" s="118"/>
      <c r="BF8" s="117"/>
      <c r="BG8" s="118" t="str">
        <f>VLOOKUP(G8,код!A:G,2,FALSE())</f>
        <v>РО127618   </v>
      </c>
    </row>
    <row r="9" spans="1:68" ht="15.75" x14ac:dyDescent="0.25">
      <c r="B9" s="148" t="s">
        <v>327</v>
      </c>
      <c r="C9" s="149" t="s">
        <v>328</v>
      </c>
      <c r="D9" s="147" t="s">
        <v>326</v>
      </c>
      <c r="E9" s="146" t="s">
        <v>325</v>
      </c>
      <c r="F9" t="s">
        <v>730</v>
      </c>
      <c r="G9" s="116" t="s">
        <v>20</v>
      </c>
      <c r="H9" t="s">
        <v>84</v>
      </c>
      <c r="I9" s="146" t="s">
        <v>325</v>
      </c>
      <c r="J9" s="292" t="s">
        <v>721</v>
      </c>
      <c r="K9" s="293">
        <v>1338</v>
      </c>
      <c r="L9" t="s">
        <v>722</v>
      </c>
      <c r="M9" s="269">
        <v>4099</v>
      </c>
      <c r="N9" s="294" t="str">
        <f>'для впр'!E19</f>
        <v>Кромка в колір</v>
      </c>
      <c r="O9" s="295" t="str">
        <f>'для впр'!F19</f>
        <v>GL-802</v>
      </c>
      <c r="P9" s="151">
        <f>'для впр'!G19</f>
        <v>0</v>
      </c>
      <c r="Q9" s="118" t="str">
        <f>'для впр'!H19</f>
        <v>GL-802</v>
      </c>
      <c r="R9" s="152"/>
      <c r="S9" s="153" t="str">
        <f>'для впр'!J19</f>
        <v>Кромка Нестандарт</v>
      </c>
      <c r="T9" s="296">
        <f>'для впр'!K19</f>
        <v>0</v>
      </c>
      <c r="U9" s="151">
        <f>'для впр'!L19</f>
        <v>0</v>
      </c>
      <c r="V9" s="123">
        <f>'для впр'!M19</f>
        <v>0</v>
      </c>
      <c r="W9" s="118"/>
      <c r="X9" s="118"/>
      <c r="Y9" s="118"/>
      <c r="Z9" s="118"/>
      <c r="AA9" s="297" t="s">
        <v>327</v>
      </c>
      <c r="AB9" s="149" t="s">
        <v>328</v>
      </c>
      <c r="AC9" s="148" t="s">
        <v>269</v>
      </c>
      <c r="AD9">
        <v>32</v>
      </c>
      <c r="AE9">
        <v>32</v>
      </c>
      <c r="AF9">
        <v>0.84</v>
      </c>
      <c r="AG9">
        <v>0.81</v>
      </c>
      <c r="AH9">
        <v>0.84</v>
      </c>
      <c r="AI9">
        <v>0.55000000000000004</v>
      </c>
      <c r="AK9" t="s">
        <v>14</v>
      </c>
      <c r="AN9" s="152" t="s">
        <v>723</v>
      </c>
      <c r="AR9" s="296" t="s">
        <v>24</v>
      </c>
      <c r="AS9" s="296" t="str">
        <f t="shared" si="0"/>
        <v>Кромка в колір</v>
      </c>
      <c r="AT9" s="296" t="str">
        <f t="shared" si="1"/>
        <v>GL-802</v>
      </c>
      <c r="AU9" s="296">
        <f t="shared" si="2"/>
        <v>0</v>
      </c>
      <c r="AV9" s="296" t="str">
        <f t="shared" si="3"/>
        <v>GL-802</v>
      </c>
      <c r="AW9" s="153" t="s">
        <v>272</v>
      </c>
      <c r="AX9" s="296" t="str">
        <f t="shared" si="4"/>
        <v>Кромка Нестандарт</v>
      </c>
      <c r="AY9" s="296">
        <f t="shared" si="5"/>
        <v>0</v>
      </c>
      <c r="AZ9" s="296">
        <f t="shared" si="6"/>
        <v>0</v>
      </c>
      <c r="BA9" s="298">
        <f t="shared" si="7"/>
        <v>0</v>
      </c>
      <c r="BB9" s="118"/>
      <c r="BC9" s="118"/>
      <c r="BD9" s="118"/>
      <c r="BE9" s="118"/>
      <c r="BF9" s="117"/>
      <c r="BG9" s="118" t="str">
        <f>VLOOKUP(G9,код!A:G,2,FALSE())</f>
        <v>РО127619   </v>
      </c>
    </row>
    <row r="10" spans="1:68" ht="15.75" x14ac:dyDescent="0.25">
      <c r="B10" s="148" t="s">
        <v>332</v>
      </c>
      <c r="C10" s="149" t="s">
        <v>333</v>
      </c>
      <c r="D10" s="147" t="s">
        <v>331</v>
      </c>
      <c r="E10" s="146" t="s">
        <v>330</v>
      </c>
      <c r="F10" t="s">
        <v>731</v>
      </c>
      <c r="G10" s="116" t="s">
        <v>87</v>
      </c>
      <c r="H10" t="s">
        <v>88</v>
      </c>
      <c r="I10" s="146" t="s">
        <v>330</v>
      </c>
      <c r="J10" s="292" t="s">
        <v>721</v>
      </c>
      <c r="K10" s="293">
        <v>1338</v>
      </c>
      <c r="L10" t="s">
        <v>722</v>
      </c>
      <c r="M10" s="269">
        <v>4099</v>
      </c>
      <c r="N10" s="294" t="str">
        <f>'для впр'!E20</f>
        <v>Кромка в колір</v>
      </c>
      <c r="O10" s="295" t="str">
        <f>'для впр'!F20</f>
        <v>GL-803</v>
      </c>
      <c r="P10" s="151">
        <f>'для впр'!G20</f>
        <v>0</v>
      </c>
      <c r="Q10" s="118" t="str">
        <f>'для впр'!H20</f>
        <v>GL-803</v>
      </c>
      <c r="R10" s="152"/>
      <c r="S10" s="153" t="str">
        <f>'для впр'!J20</f>
        <v>Кромка Нестандарт</v>
      </c>
      <c r="T10" s="296">
        <f>'для впр'!K20</f>
        <v>0</v>
      </c>
      <c r="U10" s="151">
        <f>'для впр'!L20</f>
        <v>0</v>
      </c>
      <c r="V10" s="123">
        <f>'для впр'!M20</f>
        <v>0</v>
      </c>
      <c r="W10" s="118"/>
      <c r="X10" s="118"/>
      <c r="Y10" s="118"/>
      <c r="Z10" s="118"/>
      <c r="AA10" s="297" t="s">
        <v>332</v>
      </c>
      <c r="AB10" s="149" t="s">
        <v>333</v>
      </c>
      <c r="AC10" s="148" t="s">
        <v>269</v>
      </c>
      <c r="AD10">
        <v>32</v>
      </c>
      <c r="AE10">
        <v>32</v>
      </c>
      <c r="AF10">
        <v>0.84</v>
      </c>
      <c r="AG10">
        <v>0.81</v>
      </c>
      <c r="AH10">
        <v>0.84</v>
      </c>
      <c r="AI10">
        <v>0.71</v>
      </c>
      <c r="AK10" t="s">
        <v>14</v>
      </c>
      <c r="AN10" s="152" t="s">
        <v>732</v>
      </c>
      <c r="AR10" s="296" t="s">
        <v>24</v>
      </c>
      <c r="AS10" s="296" t="str">
        <f t="shared" si="0"/>
        <v>Кромка в колір</v>
      </c>
      <c r="AT10" s="296" t="str">
        <f t="shared" si="1"/>
        <v>GL-803</v>
      </c>
      <c r="AU10" s="296">
        <f t="shared" si="2"/>
        <v>0</v>
      </c>
      <c r="AV10" s="296" t="str">
        <f t="shared" si="3"/>
        <v>GL-803</v>
      </c>
      <c r="AW10" s="153" t="s">
        <v>272</v>
      </c>
      <c r="AX10" s="296" t="str">
        <f t="shared" si="4"/>
        <v>Кромка Нестандарт</v>
      </c>
      <c r="AY10" s="296">
        <f t="shared" si="5"/>
        <v>0</v>
      </c>
      <c r="AZ10" s="296">
        <f t="shared" si="6"/>
        <v>0</v>
      </c>
      <c r="BA10" s="298">
        <f t="shared" si="7"/>
        <v>0</v>
      </c>
      <c r="BB10" s="118"/>
      <c r="BC10" s="118"/>
      <c r="BD10" s="118"/>
      <c r="BE10" s="118"/>
      <c r="BF10" s="117"/>
      <c r="BG10" s="118" t="str">
        <f>VLOOKUP(G10,код!A:G,2,FALSE())</f>
        <v>РО127620   </v>
      </c>
    </row>
    <row r="11" spans="1:68" ht="15.75" x14ac:dyDescent="0.25">
      <c r="B11" s="148" t="s">
        <v>337</v>
      </c>
      <c r="C11" s="149" t="s">
        <v>338</v>
      </c>
      <c r="D11" s="147" t="s">
        <v>336</v>
      </c>
      <c r="E11" s="146" t="s">
        <v>335</v>
      </c>
      <c r="F11" t="s">
        <v>733</v>
      </c>
      <c r="G11" s="132" t="s">
        <v>85</v>
      </c>
      <c r="H11" t="s">
        <v>86</v>
      </c>
      <c r="I11" s="146" t="s">
        <v>335</v>
      </c>
      <c r="J11" s="292" t="s">
        <v>721</v>
      </c>
      <c r="K11" s="293">
        <v>1338</v>
      </c>
      <c r="L11" t="s">
        <v>722</v>
      </c>
      <c r="M11" s="269">
        <v>4099</v>
      </c>
      <c r="N11" s="294" t="str">
        <f>'для впр'!E21</f>
        <v>Кромка в колір</v>
      </c>
      <c r="O11" s="295" t="str">
        <f>'для впр'!F21</f>
        <v>GL-804</v>
      </c>
      <c r="P11" s="151">
        <f>'для впр'!G21</f>
        <v>0</v>
      </c>
      <c r="Q11" s="118" t="str">
        <f>'для впр'!H21</f>
        <v>GL-804</v>
      </c>
      <c r="R11" s="152"/>
      <c r="S11" s="153" t="str">
        <f>'для впр'!J21</f>
        <v>Кромка Нестандарт</v>
      </c>
      <c r="T11" s="296">
        <f>'для впр'!K21</f>
        <v>0</v>
      </c>
      <c r="U11" s="151">
        <f>'для впр'!L21</f>
        <v>0</v>
      </c>
      <c r="V11" s="123">
        <f>'для впр'!M21</f>
        <v>0</v>
      </c>
      <c r="W11" s="118"/>
      <c r="X11" s="118"/>
      <c r="Y11" s="118"/>
      <c r="Z11" s="118"/>
      <c r="AA11" s="297" t="s">
        <v>337</v>
      </c>
      <c r="AB11" s="149" t="s">
        <v>338</v>
      </c>
      <c r="AC11" s="148" t="s">
        <v>269</v>
      </c>
      <c r="AD11">
        <v>32</v>
      </c>
      <c r="AE11">
        <v>32</v>
      </c>
      <c r="AF11">
        <v>0.84</v>
      </c>
      <c r="AG11">
        <v>0.81</v>
      </c>
      <c r="AH11">
        <v>0.84</v>
      </c>
      <c r="AI11">
        <v>0.71</v>
      </c>
      <c r="AK11" t="s">
        <v>14</v>
      </c>
      <c r="AN11" s="152" t="s">
        <v>732</v>
      </c>
      <c r="AR11" s="296" t="s">
        <v>24</v>
      </c>
      <c r="AS11" s="296" t="str">
        <f t="shared" si="0"/>
        <v>Кромка в колір</v>
      </c>
      <c r="AT11" s="296" t="str">
        <f t="shared" si="1"/>
        <v>GL-804</v>
      </c>
      <c r="AU11" s="296">
        <f t="shared" si="2"/>
        <v>0</v>
      </c>
      <c r="AV11" s="296" t="str">
        <f t="shared" si="3"/>
        <v>GL-804</v>
      </c>
      <c r="AW11" s="153" t="s">
        <v>272</v>
      </c>
      <c r="AX11" s="296" t="str">
        <f t="shared" si="4"/>
        <v>Кромка Нестандарт</v>
      </c>
      <c r="AY11" s="296">
        <f t="shared" si="5"/>
        <v>0</v>
      </c>
      <c r="AZ11" s="296">
        <f t="shared" si="6"/>
        <v>0</v>
      </c>
      <c r="BA11" s="298">
        <f t="shared" si="7"/>
        <v>0</v>
      </c>
      <c r="BB11" s="118"/>
      <c r="BC11" s="118"/>
      <c r="BD11" s="118"/>
      <c r="BE11" s="118"/>
      <c r="BF11" s="117"/>
      <c r="BG11" s="118" t="str">
        <f>VLOOKUP(G11,код!A:G,2,FALSE())</f>
        <v>РО127621   </v>
      </c>
    </row>
    <row r="12" spans="1:68" ht="15.75" x14ac:dyDescent="0.25">
      <c r="A12" s="303"/>
      <c r="B12" s="304" t="s">
        <v>342</v>
      </c>
      <c r="C12" s="305" t="s">
        <v>343</v>
      </c>
      <c r="D12" s="306" t="s">
        <v>341</v>
      </c>
      <c r="E12" s="204" t="s">
        <v>340</v>
      </c>
      <c r="F12" s="303" t="s">
        <v>734</v>
      </c>
      <c r="G12" s="116" t="s">
        <v>89</v>
      </c>
      <c r="H12" s="303" t="s">
        <v>90</v>
      </c>
      <c r="I12" s="204" t="s">
        <v>340</v>
      </c>
      <c r="J12" s="307" t="s">
        <v>721</v>
      </c>
      <c r="K12" s="308">
        <v>1338</v>
      </c>
      <c r="L12" s="303" t="s">
        <v>722</v>
      </c>
      <c r="M12" s="269">
        <v>4099</v>
      </c>
      <c r="N12" s="294" t="str">
        <f>'для впр'!E22</f>
        <v>Кромка в колір</v>
      </c>
      <c r="O12" s="309" t="str">
        <f>'для впр'!F22</f>
        <v>GL-900</v>
      </c>
      <c r="P12" s="195">
        <f>'для впр'!G22</f>
        <v>0</v>
      </c>
      <c r="Q12" s="116" t="str">
        <f>'для впр'!H22</f>
        <v>GL-900</v>
      </c>
      <c r="R12" s="170"/>
      <c r="S12" s="153" t="str">
        <f>'для впр'!J22</f>
        <v>Кромка Нестандарт</v>
      </c>
      <c r="T12" s="296">
        <f>'для впр'!K22</f>
        <v>0</v>
      </c>
      <c r="U12" s="151">
        <f>'для впр'!L22</f>
        <v>0</v>
      </c>
      <c r="V12" s="123">
        <f>'для впр'!M22</f>
        <v>0</v>
      </c>
      <c r="W12" s="116"/>
      <c r="X12" s="116"/>
      <c r="Y12" s="116"/>
      <c r="Z12" s="116"/>
      <c r="AA12" s="310" t="s">
        <v>342</v>
      </c>
      <c r="AB12" s="305" t="s">
        <v>343</v>
      </c>
      <c r="AC12" s="304" t="s">
        <v>269</v>
      </c>
      <c r="AD12" s="303">
        <v>32</v>
      </c>
      <c r="AE12" s="303">
        <v>32</v>
      </c>
      <c r="AF12" s="303">
        <v>0.84</v>
      </c>
      <c r="AG12" s="303">
        <v>0.81</v>
      </c>
      <c r="AH12" s="303">
        <v>0.84</v>
      </c>
      <c r="AI12" s="303">
        <v>0.71</v>
      </c>
      <c r="AJ12" s="303"/>
      <c r="AK12" s="303" t="s">
        <v>14</v>
      </c>
      <c r="AL12" s="303"/>
      <c r="AM12" s="303"/>
      <c r="AN12" s="311" t="s">
        <v>732</v>
      </c>
      <c r="AO12" s="303"/>
      <c r="AP12" s="303"/>
      <c r="AQ12" s="303"/>
      <c r="AR12" s="296" t="s">
        <v>24</v>
      </c>
      <c r="AS12" s="296" t="str">
        <f t="shared" si="0"/>
        <v>Кромка в колір</v>
      </c>
      <c r="AT12" s="296" t="str">
        <f t="shared" si="1"/>
        <v>GL-900</v>
      </c>
      <c r="AU12" s="296">
        <f t="shared" si="2"/>
        <v>0</v>
      </c>
      <c r="AV12" s="296" t="str">
        <f t="shared" si="3"/>
        <v>GL-900</v>
      </c>
      <c r="AW12" s="153" t="s">
        <v>272</v>
      </c>
      <c r="AX12" s="296" t="str">
        <f t="shared" si="4"/>
        <v>Кромка Нестандарт</v>
      </c>
      <c r="AY12" s="296">
        <f t="shared" si="5"/>
        <v>0</v>
      </c>
      <c r="AZ12" s="296">
        <f t="shared" si="6"/>
        <v>0</v>
      </c>
      <c r="BA12" s="298">
        <f t="shared" si="7"/>
        <v>0</v>
      </c>
      <c r="BB12" s="312"/>
      <c r="BC12" s="118"/>
      <c r="BD12" s="118"/>
      <c r="BE12" s="118"/>
      <c r="BF12" s="117"/>
      <c r="BG12" s="118" t="str">
        <f>VLOOKUP(G12,код!A:G,2,FALSE())</f>
        <v>РО127622   </v>
      </c>
      <c r="BH12" s="303"/>
      <c r="BI12" s="303"/>
      <c r="BJ12" s="303"/>
      <c r="BK12" s="303"/>
      <c r="BL12" s="303"/>
      <c r="BM12" s="303"/>
      <c r="BN12" s="303"/>
      <c r="BO12" s="303"/>
      <c r="BP12" s="303"/>
    </row>
    <row r="13" spans="1:68" ht="15.75" x14ac:dyDescent="0.25">
      <c r="B13" s="148" t="s">
        <v>347</v>
      </c>
      <c r="C13" s="161" t="s">
        <v>348</v>
      </c>
      <c r="D13" s="147" t="s">
        <v>346</v>
      </c>
      <c r="E13" s="146" t="s">
        <v>345</v>
      </c>
      <c r="F13" t="s">
        <v>735</v>
      </c>
      <c r="G13" s="116" t="s">
        <v>97</v>
      </c>
      <c r="H13" t="s">
        <v>98</v>
      </c>
      <c r="I13" s="146" t="s">
        <v>345</v>
      </c>
      <c r="J13" s="292" t="s">
        <v>736</v>
      </c>
      <c r="K13" s="293">
        <v>1368</v>
      </c>
      <c r="L13" t="s">
        <v>737</v>
      </c>
      <c r="M13" s="269">
        <v>4199</v>
      </c>
      <c r="N13" s="294" t="str">
        <f>'для впр'!E23</f>
        <v>Кромка в колір</v>
      </c>
      <c r="O13" s="295" t="str">
        <f>'для впр'!F23</f>
        <v>GL-102</v>
      </c>
      <c r="P13" s="151">
        <f>'для впр'!G23</f>
        <v>0</v>
      </c>
      <c r="Q13" s="118" t="str">
        <f>'для впр'!H23</f>
        <v>GL-102</v>
      </c>
      <c r="R13" s="152"/>
      <c r="S13" s="153" t="str">
        <f>'для впр'!J23</f>
        <v>Кромка Нестандарт</v>
      </c>
      <c r="T13" s="296">
        <f>'для впр'!K23</f>
        <v>0</v>
      </c>
      <c r="U13" s="151">
        <f>'для впр'!L23</f>
        <v>0</v>
      </c>
      <c r="V13" s="123">
        <f>'для впр'!M23</f>
        <v>0</v>
      </c>
      <c r="W13" s="116"/>
      <c r="X13" s="116"/>
      <c r="Y13" s="116"/>
      <c r="Z13" s="116"/>
      <c r="AA13" s="297" t="s">
        <v>347</v>
      </c>
      <c r="AB13" s="161" t="s">
        <v>348</v>
      </c>
      <c r="AC13" s="148" t="s">
        <v>269</v>
      </c>
      <c r="AD13">
        <v>32</v>
      </c>
      <c r="AE13">
        <v>32</v>
      </c>
      <c r="AF13">
        <v>0.84</v>
      </c>
      <c r="AG13">
        <v>0.81</v>
      </c>
      <c r="AH13">
        <v>0.84</v>
      </c>
      <c r="AI13">
        <v>0.71</v>
      </c>
      <c r="AK13" t="s">
        <v>14</v>
      </c>
      <c r="AN13" s="152" t="s">
        <v>732</v>
      </c>
      <c r="AR13" s="296" t="s">
        <v>24</v>
      </c>
      <c r="AS13" s="296" t="str">
        <f t="shared" si="0"/>
        <v>Кромка в колір</v>
      </c>
      <c r="AT13" s="296" t="str">
        <f t="shared" si="1"/>
        <v>GL-102</v>
      </c>
      <c r="AU13" s="296">
        <f t="shared" si="2"/>
        <v>0</v>
      </c>
      <c r="AV13" s="296" t="str">
        <f t="shared" si="3"/>
        <v>GL-102</v>
      </c>
      <c r="AW13" s="153" t="s">
        <v>272</v>
      </c>
      <c r="AX13" s="296" t="str">
        <f t="shared" si="4"/>
        <v>Кромка Нестандарт</v>
      </c>
      <c r="AY13" s="296">
        <f t="shared" si="5"/>
        <v>0</v>
      </c>
      <c r="AZ13" s="296">
        <f t="shared" si="6"/>
        <v>0</v>
      </c>
      <c r="BA13" s="298">
        <f t="shared" si="7"/>
        <v>0</v>
      </c>
      <c r="BB13" s="118"/>
      <c r="BC13" s="118"/>
      <c r="BD13" s="118"/>
      <c r="BE13" s="118"/>
      <c r="BF13" s="117"/>
      <c r="BG13" s="118" t="str">
        <f>VLOOKUP(G13,код!A:G,2,FALSE())</f>
        <v>РО127623   </v>
      </c>
    </row>
    <row r="14" spans="1:68" ht="15.75" x14ac:dyDescent="0.25">
      <c r="B14" s="171" t="s">
        <v>352</v>
      </c>
      <c r="C14" s="500" t="s">
        <v>353</v>
      </c>
      <c r="D14" s="147" t="s">
        <v>351</v>
      </c>
      <c r="E14" s="146" t="s">
        <v>350</v>
      </c>
      <c r="F14" t="s">
        <v>738</v>
      </c>
      <c r="G14" s="116" t="s">
        <v>99</v>
      </c>
      <c r="H14" t="s">
        <v>100</v>
      </c>
      <c r="I14" s="146" t="s">
        <v>350</v>
      </c>
      <c r="J14" s="292" t="s">
        <v>736</v>
      </c>
      <c r="K14" s="293">
        <v>1368</v>
      </c>
      <c r="L14" t="s">
        <v>737</v>
      </c>
      <c r="M14" s="269">
        <v>4199</v>
      </c>
      <c r="N14" s="232" t="str">
        <f>'для впр'!E24</f>
        <v>Кромка в колір</v>
      </c>
      <c r="O14" s="316" t="str">
        <f>'для впр'!F24</f>
        <v>GL-101</v>
      </c>
      <c r="P14" s="173">
        <f>'для впр'!G24</f>
        <v>0</v>
      </c>
      <c r="Q14" s="175" t="str">
        <f>'для впр'!H24</f>
        <v>GL-101</v>
      </c>
      <c r="R14" s="174"/>
      <c r="S14" s="153" t="str">
        <f>'для впр'!J24</f>
        <v>Кромка Нестандарт</v>
      </c>
      <c r="T14" s="296">
        <f>'для впр'!K24</f>
        <v>0</v>
      </c>
      <c r="U14" s="151">
        <f>'для впр'!L24</f>
        <v>0</v>
      </c>
      <c r="V14" s="123">
        <f>'для впр'!M24</f>
        <v>0</v>
      </c>
      <c r="W14" s="118"/>
      <c r="X14" s="118"/>
      <c r="Y14" s="118"/>
      <c r="Z14" s="118"/>
      <c r="AA14" s="317" t="s">
        <v>352</v>
      </c>
      <c r="AB14" s="500" t="s">
        <v>353</v>
      </c>
      <c r="AC14" s="171" t="s">
        <v>269</v>
      </c>
      <c r="AD14">
        <v>32</v>
      </c>
      <c r="AE14">
        <v>32</v>
      </c>
      <c r="AF14">
        <v>0.84</v>
      </c>
      <c r="AG14">
        <v>0.81</v>
      </c>
      <c r="AH14">
        <v>0.84</v>
      </c>
      <c r="AI14">
        <v>0.71</v>
      </c>
      <c r="AK14" t="s">
        <v>14</v>
      </c>
      <c r="AN14" s="174" t="s">
        <v>732</v>
      </c>
      <c r="AR14" s="296" t="s">
        <v>24</v>
      </c>
      <c r="AS14" s="296" t="str">
        <f t="shared" si="0"/>
        <v>Кромка в колір</v>
      </c>
      <c r="AT14" s="296" t="str">
        <f t="shared" si="1"/>
        <v>GL-101</v>
      </c>
      <c r="AU14" s="296">
        <f t="shared" si="2"/>
        <v>0</v>
      </c>
      <c r="AV14" s="296" t="str">
        <f t="shared" si="3"/>
        <v>GL-101</v>
      </c>
      <c r="AW14" s="153" t="s">
        <v>272</v>
      </c>
      <c r="AX14" s="296" t="str">
        <f t="shared" si="4"/>
        <v>Кромка Нестандарт</v>
      </c>
      <c r="AY14" s="296">
        <f t="shared" si="5"/>
        <v>0</v>
      </c>
      <c r="AZ14" s="296">
        <f t="shared" si="6"/>
        <v>0</v>
      </c>
      <c r="BA14" s="298">
        <f t="shared" si="7"/>
        <v>0</v>
      </c>
      <c r="BB14" s="118"/>
      <c r="BC14" s="118"/>
      <c r="BD14" s="118"/>
      <c r="BE14" s="118"/>
      <c r="BF14" s="117"/>
      <c r="BG14" s="118" t="str">
        <f>VLOOKUP(G14,код!A:G,2,FALSE())</f>
        <v>РО127501   </v>
      </c>
    </row>
    <row r="15" spans="1:68" ht="15.75" x14ac:dyDescent="0.25">
      <c r="B15" s="155" t="s">
        <v>357</v>
      </c>
      <c r="C15" s="168" t="s">
        <v>358</v>
      </c>
      <c r="D15" s="147" t="s">
        <v>356</v>
      </c>
      <c r="E15" s="146" t="s">
        <v>355</v>
      </c>
      <c r="F15" t="s">
        <v>739</v>
      </c>
      <c r="G15" s="132" t="s">
        <v>110</v>
      </c>
      <c r="H15" t="s">
        <v>111</v>
      </c>
      <c r="I15" s="146" t="s">
        <v>355</v>
      </c>
      <c r="J15" s="292" t="s">
        <v>740</v>
      </c>
      <c r="K15" s="293">
        <v>1488</v>
      </c>
      <c r="L15" t="s">
        <v>741</v>
      </c>
      <c r="M15" s="269">
        <v>4579</v>
      </c>
      <c r="N15" s="313" t="str">
        <f>'для впр'!E25</f>
        <v>Кромка в колір</v>
      </c>
      <c r="O15" s="300" t="str">
        <f>'для впр'!F25</f>
        <v>ME-001</v>
      </c>
      <c r="P15" s="157">
        <f>'для впр'!G25</f>
        <v>0</v>
      </c>
      <c r="Q15" s="301" t="str">
        <f>'для впр'!H25</f>
        <v>ME-001</v>
      </c>
      <c r="R15" s="158"/>
      <c r="S15" s="153" t="str">
        <f>'для впр'!J25</f>
        <v>Кромка Нестандарт</v>
      </c>
      <c r="T15" s="296">
        <f>'для впр'!K25</f>
        <v>0</v>
      </c>
      <c r="U15" s="151">
        <f>'для впр'!L25</f>
        <v>0</v>
      </c>
      <c r="V15" s="123">
        <f>'для впр'!M25</f>
        <v>0</v>
      </c>
      <c r="W15" s="118"/>
      <c r="X15" s="118"/>
      <c r="Y15" s="118"/>
      <c r="Z15" s="118"/>
      <c r="AA15" s="302" t="s">
        <v>357</v>
      </c>
      <c r="AB15" s="168" t="s">
        <v>358</v>
      </c>
      <c r="AC15" s="155" t="s">
        <v>273</v>
      </c>
      <c r="AD15">
        <v>32</v>
      </c>
      <c r="AE15">
        <v>32</v>
      </c>
      <c r="AF15">
        <v>0.84</v>
      </c>
      <c r="AG15">
        <v>0.81</v>
      </c>
      <c r="AH15">
        <v>0.84</v>
      </c>
      <c r="AI15">
        <v>0.81</v>
      </c>
      <c r="AJ15">
        <v>0.76</v>
      </c>
      <c r="AK15" t="s">
        <v>14</v>
      </c>
      <c r="AN15" s="158" t="s">
        <v>742</v>
      </c>
      <c r="AR15" s="296" t="s">
        <v>24</v>
      </c>
      <c r="AS15" s="296" t="str">
        <f t="shared" si="0"/>
        <v>Кромка в колір</v>
      </c>
      <c r="AT15" s="296" t="str">
        <f t="shared" si="1"/>
        <v>ME-001</v>
      </c>
      <c r="AU15" s="296">
        <f t="shared" si="2"/>
        <v>0</v>
      </c>
      <c r="AV15" s="296" t="str">
        <f t="shared" si="3"/>
        <v>ME-001</v>
      </c>
      <c r="AW15" s="153" t="s">
        <v>272</v>
      </c>
      <c r="AX15" s="296" t="str">
        <f t="shared" si="4"/>
        <v>Кромка Нестандарт</v>
      </c>
      <c r="AY15" s="296">
        <f t="shared" si="5"/>
        <v>0</v>
      </c>
      <c r="AZ15" s="296">
        <f t="shared" si="6"/>
        <v>0</v>
      </c>
      <c r="BA15" s="298">
        <f t="shared" si="7"/>
        <v>0</v>
      </c>
      <c r="BB15" s="118"/>
      <c r="BC15" s="118"/>
      <c r="BD15" s="118"/>
      <c r="BE15" s="118"/>
      <c r="BF15" s="117"/>
      <c r="BG15" s="118" t="str">
        <f>VLOOKUP(G15,код!A:G,2,FALSE())</f>
        <v>РО127502   </v>
      </c>
    </row>
    <row r="16" spans="1:68" ht="15.75" x14ac:dyDescent="0.25">
      <c r="B16" s="148" t="s">
        <v>362</v>
      </c>
      <c r="C16" s="169" t="s">
        <v>363</v>
      </c>
      <c r="D16" s="147" t="s">
        <v>361</v>
      </c>
      <c r="E16" s="146" t="s">
        <v>360</v>
      </c>
      <c r="F16" t="s">
        <v>743</v>
      </c>
      <c r="G16" s="116" t="s">
        <v>112</v>
      </c>
      <c r="H16" t="s">
        <v>113</v>
      </c>
      <c r="I16" s="146" t="s">
        <v>360</v>
      </c>
      <c r="J16" s="292" t="s">
        <v>740</v>
      </c>
      <c r="K16" s="293">
        <v>1488</v>
      </c>
      <c r="L16" t="s">
        <v>741</v>
      </c>
      <c r="M16" s="269">
        <v>4579</v>
      </c>
      <c r="N16" s="314" t="str">
        <f>'для впр'!E26</f>
        <v>Кромка в колір</v>
      </c>
      <c r="O16" s="295" t="str">
        <f>'для впр'!F26</f>
        <v>ME-805</v>
      </c>
      <c r="P16" s="151">
        <f>'для впр'!G26</f>
        <v>0</v>
      </c>
      <c r="Q16" s="118" t="str">
        <f>'для впр'!H26</f>
        <v>ME-805</v>
      </c>
      <c r="R16" s="152"/>
      <c r="S16" s="153" t="str">
        <f>'для впр'!J26</f>
        <v>Кромка Нестандарт</v>
      </c>
      <c r="T16" s="296">
        <f>'для впр'!K26</f>
        <v>0</v>
      </c>
      <c r="U16" s="151">
        <f>'для впр'!L26</f>
        <v>0</v>
      </c>
      <c r="V16" s="123">
        <f>'для впр'!M26</f>
        <v>0</v>
      </c>
      <c r="W16" s="118"/>
      <c r="X16" s="118"/>
      <c r="Y16" s="118"/>
      <c r="Z16" s="118"/>
      <c r="AA16" s="297" t="s">
        <v>362</v>
      </c>
      <c r="AB16" s="169" t="s">
        <v>363</v>
      </c>
      <c r="AC16" s="148" t="s">
        <v>273</v>
      </c>
      <c r="AD16">
        <v>32</v>
      </c>
      <c r="AE16">
        <v>32</v>
      </c>
      <c r="AF16">
        <v>0.84</v>
      </c>
      <c r="AG16">
        <v>0.81</v>
      </c>
      <c r="AH16">
        <v>0.84</v>
      </c>
      <c r="AI16">
        <v>0.81</v>
      </c>
      <c r="AK16" t="s">
        <v>14</v>
      </c>
      <c r="AN16" s="152" t="s">
        <v>452</v>
      </c>
      <c r="AR16" s="296" t="s">
        <v>24</v>
      </c>
      <c r="AS16" s="296" t="str">
        <f t="shared" si="0"/>
        <v>Кромка в колір</v>
      </c>
      <c r="AT16" s="296" t="str">
        <f t="shared" si="1"/>
        <v>ME-805</v>
      </c>
      <c r="AU16" s="296">
        <f t="shared" si="2"/>
        <v>0</v>
      </c>
      <c r="AV16" s="296" t="str">
        <f t="shared" si="3"/>
        <v>ME-805</v>
      </c>
      <c r="AW16" s="153" t="s">
        <v>272</v>
      </c>
      <c r="AX16" s="296" t="str">
        <f t="shared" si="4"/>
        <v>Кромка Нестандарт</v>
      </c>
      <c r="AY16" s="296">
        <f t="shared" si="5"/>
        <v>0</v>
      </c>
      <c r="AZ16" s="296">
        <f t="shared" si="6"/>
        <v>0</v>
      </c>
      <c r="BA16" s="298">
        <f t="shared" si="7"/>
        <v>0</v>
      </c>
      <c r="BB16" s="118"/>
      <c r="BC16" s="118"/>
      <c r="BD16" s="118"/>
      <c r="BE16" s="118"/>
      <c r="BF16" s="117"/>
      <c r="BG16" s="118" t="str">
        <f>VLOOKUP(G16,код!A:G,2,FALSE())</f>
        <v>РО127624   </v>
      </c>
    </row>
    <row r="17" spans="1:68" ht="15.75" x14ac:dyDescent="0.25">
      <c r="B17" s="148" t="s">
        <v>367</v>
      </c>
      <c r="C17" s="169" t="s">
        <v>368</v>
      </c>
      <c r="D17" s="147" t="s">
        <v>366</v>
      </c>
      <c r="E17" s="146" t="s">
        <v>365</v>
      </c>
      <c r="F17" t="s">
        <v>744</v>
      </c>
      <c r="G17" s="116" t="s">
        <v>114</v>
      </c>
      <c r="H17" t="s">
        <v>115</v>
      </c>
      <c r="I17" s="146" t="s">
        <v>365</v>
      </c>
      <c r="J17" s="292" t="s">
        <v>740</v>
      </c>
      <c r="K17" s="293">
        <v>1488</v>
      </c>
      <c r="L17" t="s">
        <v>741</v>
      </c>
      <c r="M17" s="269">
        <v>4579</v>
      </c>
      <c r="N17" s="314" t="str">
        <f>'для впр'!E27</f>
        <v>Кромка в колір</v>
      </c>
      <c r="O17" s="295" t="str">
        <f>'для впр'!F27</f>
        <v>ME-806</v>
      </c>
      <c r="P17" s="151">
        <f>'для впр'!G27</f>
        <v>0</v>
      </c>
      <c r="Q17" s="118" t="str">
        <f>'для впр'!H27</f>
        <v>ME-806</v>
      </c>
      <c r="R17" s="152"/>
      <c r="S17" s="153" t="str">
        <f>'для впр'!J27</f>
        <v>Кромка Нестандарт</v>
      </c>
      <c r="T17" s="296">
        <f>'для впр'!K27</f>
        <v>0</v>
      </c>
      <c r="U17" s="151">
        <f>'для впр'!L27</f>
        <v>0</v>
      </c>
      <c r="V17" s="123">
        <f>'для впр'!M27</f>
        <v>0</v>
      </c>
      <c r="W17" s="118"/>
      <c r="X17" s="118"/>
      <c r="Y17" s="118"/>
      <c r="Z17" s="118"/>
      <c r="AA17" s="297" t="s">
        <v>367</v>
      </c>
      <c r="AB17" s="169" t="s">
        <v>368</v>
      </c>
      <c r="AC17" s="148" t="s">
        <v>273</v>
      </c>
      <c r="AD17">
        <v>32</v>
      </c>
      <c r="AE17">
        <v>32</v>
      </c>
      <c r="AF17">
        <v>0.84</v>
      </c>
      <c r="AG17">
        <v>0.81</v>
      </c>
      <c r="AH17">
        <v>0.84</v>
      </c>
      <c r="AI17">
        <v>0.81</v>
      </c>
      <c r="AK17" t="s">
        <v>14</v>
      </c>
      <c r="AN17" s="152" t="s">
        <v>452</v>
      </c>
      <c r="AR17" s="296" t="s">
        <v>24</v>
      </c>
      <c r="AS17" s="296" t="str">
        <f t="shared" si="0"/>
        <v>Кромка в колір</v>
      </c>
      <c r="AT17" s="296" t="str">
        <f t="shared" si="1"/>
        <v>ME-806</v>
      </c>
      <c r="AU17" s="296">
        <f t="shared" si="2"/>
        <v>0</v>
      </c>
      <c r="AV17" s="296" t="str">
        <f t="shared" si="3"/>
        <v>ME-806</v>
      </c>
      <c r="AW17" s="153" t="s">
        <v>272</v>
      </c>
      <c r="AX17" s="296" t="str">
        <f t="shared" si="4"/>
        <v>Кромка Нестандарт</v>
      </c>
      <c r="AY17" s="296">
        <f t="shared" si="5"/>
        <v>0</v>
      </c>
      <c r="AZ17" s="296">
        <f t="shared" si="6"/>
        <v>0</v>
      </c>
      <c r="BA17" s="298">
        <f t="shared" si="7"/>
        <v>0</v>
      </c>
      <c r="BB17" s="118"/>
      <c r="BC17" s="118"/>
      <c r="BD17" s="118"/>
      <c r="BE17" s="118"/>
      <c r="BF17" s="117"/>
      <c r="BG17" s="118" t="str">
        <f>VLOOKUP(G17,код!A:G,2,FALSE())</f>
        <v>РО127625   </v>
      </c>
    </row>
    <row r="18" spans="1:68" ht="15.75" x14ac:dyDescent="0.25">
      <c r="B18" s="148" t="s">
        <v>372</v>
      </c>
      <c r="C18" s="169" t="s">
        <v>373</v>
      </c>
      <c r="D18" s="147" t="s">
        <v>371</v>
      </c>
      <c r="E18" s="146" t="s">
        <v>370</v>
      </c>
      <c r="F18" t="s">
        <v>745</v>
      </c>
      <c r="G18" s="116" t="s">
        <v>116</v>
      </c>
      <c r="H18" t="s">
        <v>117</v>
      </c>
      <c r="I18" s="146" t="s">
        <v>370</v>
      </c>
      <c r="J18" s="292" t="s">
        <v>740</v>
      </c>
      <c r="K18" s="293">
        <v>1488</v>
      </c>
      <c r="L18" t="s">
        <v>741</v>
      </c>
      <c r="M18" s="269">
        <v>4579</v>
      </c>
      <c r="N18" s="314" t="str">
        <f>'для впр'!E28</f>
        <v>Кромка в колір</v>
      </c>
      <c r="O18" s="295" t="str">
        <f>'для впр'!F28</f>
        <v>ME-900</v>
      </c>
      <c r="P18" s="151">
        <f>'для впр'!G28</f>
        <v>0</v>
      </c>
      <c r="Q18" s="118" t="str">
        <f>'для впр'!H28</f>
        <v>ME-900</v>
      </c>
      <c r="R18" s="152"/>
      <c r="S18" s="153" t="str">
        <f>'для впр'!J28</f>
        <v>Кромка Нестандарт</v>
      </c>
      <c r="T18" s="296">
        <f>'для впр'!K28</f>
        <v>0</v>
      </c>
      <c r="U18" s="151">
        <f>'для впр'!L28</f>
        <v>0</v>
      </c>
      <c r="V18" s="123">
        <f>'для впр'!M28</f>
        <v>0</v>
      </c>
      <c r="W18" s="118"/>
      <c r="X18" s="118"/>
      <c r="Y18" s="118"/>
      <c r="Z18" s="118"/>
      <c r="AA18" s="297" t="s">
        <v>372</v>
      </c>
      <c r="AB18" s="169" t="s">
        <v>373</v>
      </c>
      <c r="AC18" s="148" t="s">
        <v>273</v>
      </c>
      <c r="AD18">
        <v>32</v>
      </c>
      <c r="AE18">
        <v>32</v>
      </c>
      <c r="AF18">
        <v>0.84</v>
      </c>
      <c r="AG18">
        <v>0.81</v>
      </c>
      <c r="AH18">
        <v>0.84</v>
      </c>
      <c r="AI18">
        <v>0.81</v>
      </c>
      <c r="AK18" t="s">
        <v>14</v>
      </c>
      <c r="AN18" s="152" t="s">
        <v>452</v>
      </c>
      <c r="AR18" s="296" t="s">
        <v>24</v>
      </c>
      <c r="AS18" s="296" t="str">
        <f t="shared" si="0"/>
        <v>Кромка в колір</v>
      </c>
      <c r="AT18" s="296" t="str">
        <f t="shared" si="1"/>
        <v>ME-900</v>
      </c>
      <c r="AU18" s="296">
        <f t="shared" si="2"/>
        <v>0</v>
      </c>
      <c r="AV18" s="296" t="str">
        <f t="shared" si="3"/>
        <v>ME-900</v>
      </c>
      <c r="AW18" s="153" t="s">
        <v>272</v>
      </c>
      <c r="AX18" s="296" t="str">
        <f t="shared" si="4"/>
        <v>Кромка Нестандарт</v>
      </c>
      <c r="AY18" s="296">
        <f t="shared" si="5"/>
        <v>0</v>
      </c>
      <c r="AZ18" s="296">
        <f t="shared" si="6"/>
        <v>0</v>
      </c>
      <c r="BA18" s="298">
        <f t="shared" si="7"/>
        <v>0</v>
      </c>
      <c r="BB18" s="118"/>
      <c r="BC18" s="118"/>
      <c r="BD18" s="118"/>
      <c r="BE18" s="118"/>
      <c r="BF18" s="117"/>
      <c r="BG18" s="118" t="str">
        <f>VLOOKUP(G18,код!A:G,2,FALSE())</f>
        <v>РО127627   </v>
      </c>
    </row>
    <row r="19" spans="1:68" ht="15.75" x14ac:dyDescent="0.25">
      <c r="B19" s="148" t="s">
        <v>377</v>
      </c>
      <c r="C19" s="169" t="s">
        <v>378</v>
      </c>
      <c r="D19" s="147" t="s">
        <v>376</v>
      </c>
      <c r="E19" s="146" t="s">
        <v>375</v>
      </c>
      <c r="F19" t="s">
        <v>746</v>
      </c>
      <c r="G19" s="116" t="s">
        <v>118</v>
      </c>
      <c r="H19" t="s">
        <v>119</v>
      </c>
      <c r="I19" s="146" t="s">
        <v>375</v>
      </c>
      <c r="J19" s="292" t="s">
        <v>740</v>
      </c>
      <c r="K19" s="293">
        <v>1488</v>
      </c>
      <c r="L19" t="s">
        <v>741</v>
      </c>
      <c r="M19" s="269">
        <v>4579</v>
      </c>
      <c r="N19" s="314" t="str">
        <f>'для впр'!E29</f>
        <v>Кромка в колір</v>
      </c>
      <c r="O19" s="295" t="str">
        <f>'для впр'!F29</f>
        <v>ME-401</v>
      </c>
      <c r="P19" s="314">
        <f>'для впр'!G29</f>
        <v>0</v>
      </c>
      <c r="Q19" s="118" t="str">
        <f>'для впр'!H29</f>
        <v>ME-401</v>
      </c>
      <c r="R19" s="152"/>
      <c r="S19" s="153" t="str">
        <f>'для впр'!J29</f>
        <v>Кромка Нестандарт</v>
      </c>
      <c r="T19" s="296">
        <f>'для впр'!K29</f>
        <v>0</v>
      </c>
      <c r="U19" s="151">
        <f>'для впр'!L29</f>
        <v>0</v>
      </c>
      <c r="V19" s="123">
        <f>'для впр'!M29</f>
        <v>0</v>
      </c>
      <c r="W19" s="118"/>
      <c r="X19" s="118"/>
      <c r="Y19" s="118"/>
      <c r="Z19" s="118"/>
      <c r="AA19" s="297" t="s">
        <v>377</v>
      </c>
      <c r="AB19" s="169" t="s">
        <v>378</v>
      </c>
      <c r="AC19" s="148" t="s">
        <v>273</v>
      </c>
      <c r="AD19">
        <v>32</v>
      </c>
      <c r="AE19">
        <v>32</v>
      </c>
      <c r="AF19">
        <v>0.84</v>
      </c>
      <c r="AG19">
        <v>0.81</v>
      </c>
      <c r="AH19">
        <v>1.47</v>
      </c>
      <c r="AI19">
        <v>0.81</v>
      </c>
      <c r="AK19" t="s">
        <v>14</v>
      </c>
      <c r="AN19" s="152" t="s">
        <v>452</v>
      </c>
      <c r="AR19" s="296" t="s">
        <v>24</v>
      </c>
      <c r="AS19" s="296" t="str">
        <f t="shared" si="0"/>
        <v>Кромка в колір</v>
      </c>
      <c r="AT19" s="296" t="str">
        <f t="shared" si="1"/>
        <v>ME-401</v>
      </c>
      <c r="AU19" s="296">
        <f t="shared" si="2"/>
        <v>0</v>
      </c>
      <c r="AV19" s="296" t="str">
        <f t="shared" si="3"/>
        <v>ME-401</v>
      </c>
      <c r="AW19" s="153" t="s">
        <v>272</v>
      </c>
      <c r="AX19" s="296" t="str">
        <f t="shared" si="4"/>
        <v>Кромка Нестандарт</v>
      </c>
      <c r="AY19" s="296">
        <f t="shared" si="5"/>
        <v>0</v>
      </c>
      <c r="AZ19" s="296">
        <f t="shared" si="6"/>
        <v>0</v>
      </c>
      <c r="BA19" s="298">
        <f t="shared" si="7"/>
        <v>0</v>
      </c>
      <c r="BB19" s="118"/>
      <c r="BC19" s="118"/>
      <c r="BD19" s="118"/>
      <c r="BE19" s="118"/>
      <c r="BF19" s="117"/>
      <c r="BG19" s="118" t="str">
        <f>VLOOKUP(G19,код!A:G,2,FALSE())</f>
        <v>РО127628   </v>
      </c>
    </row>
    <row r="20" spans="1:68" ht="15.75" x14ac:dyDescent="0.25">
      <c r="B20" s="171" t="s">
        <v>382</v>
      </c>
      <c r="C20" s="172" t="s">
        <v>383</v>
      </c>
      <c r="D20" s="147" t="s">
        <v>381</v>
      </c>
      <c r="E20" s="146" t="s">
        <v>380</v>
      </c>
      <c r="F20" t="s">
        <v>747</v>
      </c>
      <c r="G20" s="116" t="s">
        <v>120</v>
      </c>
      <c r="H20" t="s">
        <v>121</v>
      </c>
      <c r="I20" s="146" t="s">
        <v>380</v>
      </c>
      <c r="J20" s="292" t="s">
        <v>740</v>
      </c>
      <c r="K20" s="293">
        <v>1488</v>
      </c>
      <c r="L20" t="s">
        <v>741</v>
      </c>
      <c r="M20" s="269">
        <v>4579</v>
      </c>
      <c r="N20" s="315" t="str">
        <f>'для впр'!E30</f>
        <v>Кромка в колір</v>
      </c>
      <c r="O20" s="316" t="str">
        <f>'для впр'!F30</f>
        <v>ME-203</v>
      </c>
      <c r="P20" s="173">
        <f>'для впр'!G30</f>
        <v>0</v>
      </c>
      <c r="Q20" s="175" t="str">
        <f>'для впр'!H30</f>
        <v>ME-203</v>
      </c>
      <c r="R20" s="174"/>
      <c r="S20" s="153" t="str">
        <f>'для впр'!J30</f>
        <v>Кромка Нестандарт</v>
      </c>
      <c r="T20" s="296">
        <f>'для впр'!K30</f>
        <v>0</v>
      </c>
      <c r="U20" s="151">
        <f>'для впр'!L30</f>
        <v>0</v>
      </c>
      <c r="V20" s="123">
        <f>'для впр'!M30</f>
        <v>0</v>
      </c>
      <c r="W20" s="118"/>
      <c r="X20" s="118"/>
      <c r="Y20" s="118"/>
      <c r="Z20" s="118"/>
      <c r="AA20" s="317" t="s">
        <v>382</v>
      </c>
      <c r="AB20" s="172" t="s">
        <v>383</v>
      </c>
      <c r="AC20" s="171" t="s">
        <v>273</v>
      </c>
      <c r="AD20">
        <v>32</v>
      </c>
      <c r="AE20">
        <v>32</v>
      </c>
      <c r="AF20">
        <v>0.84</v>
      </c>
      <c r="AG20">
        <v>0.81</v>
      </c>
      <c r="AH20">
        <v>0.84</v>
      </c>
      <c r="AI20">
        <v>0.81</v>
      </c>
      <c r="AK20" t="s">
        <v>14</v>
      </c>
      <c r="AN20" s="174" t="s">
        <v>452</v>
      </c>
      <c r="AR20" s="296" t="s">
        <v>24</v>
      </c>
      <c r="AS20" s="296" t="str">
        <f t="shared" si="0"/>
        <v>Кромка в колір</v>
      </c>
      <c r="AT20" s="296" t="str">
        <f t="shared" si="1"/>
        <v>ME-203</v>
      </c>
      <c r="AU20" s="296">
        <f t="shared" si="2"/>
        <v>0</v>
      </c>
      <c r="AV20" s="296" t="str">
        <f t="shared" si="3"/>
        <v>ME-203</v>
      </c>
      <c r="AW20" s="153" t="s">
        <v>272</v>
      </c>
      <c r="AX20" s="296" t="str">
        <f t="shared" si="4"/>
        <v>Кромка Нестандарт</v>
      </c>
      <c r="AY20" s="296">
        <f t="shared" si="5"/>
        <v>0</v>
      </c>
      <c r="AZ20" s="296">
        <f t="shared" si="6"/>
        <v>0</v>
      </c>
      <c r="BA20" s="298">
        <f t="shared" si="7"/>
        <v>0</v>
      </c>
      <c r="BB20" s="118"/>
      <c r="BC20" s="118"/>
      <c r="BD20" s="118"/>
      <c r="BE20" s="118"/>
      <c r="BF20" s="117"/>
      <c r="BG20" s="118" t="str">
        <f>VLOOKUP(G20,код!A:G,2,FALSE())</f>
        <v>РО127629   </v>
      </c>
    </row>
    <row r="21" spans="1:68" ht="15.75" x14ac:dyDescent="0.25">
      <c r="A21" s="303"/>
      <c r="B21" s="318" t="s">
        <v>493</v>
      </c>
      <c r="C21" s="319" t="s">
        <v>298</v>
      </c>
      <c r="D21" s="306" t="s">
        <v>748</v>
      </c>
      <c r="E21" s="204" t="s">
        <v>385</v>
      </c>
      <c r="F21" s="303" t="s">
        <v>749</v>
      </c>
      <c r="G21" s="116" t="s">
        <v>139</v>
      </c>
      <c r="H21" s="303" t="s">
        <v>140</v>
      </c>
      <c r="I21" s="204" t="s">
        <v>385</v>
      </c>
      <c r="J21" s="307" t="s">
        <v>750</v>
      </c>
      <c r="K21" s="308">
        <v>1302</v>
      </c>
      <c r="L21" s="303" t="s">
        <v>751</v>
      </c>
      <c r="M21" s="320">
        <v>3999</v>
      </c>
      <c r="N21" s="299" t="str">
        <f>'для впр'!E31</f>
        <v>Кромка в колір</v>
      </c>
      <c r="O21" s="321" t="str">
        <f>'для впр'!F31</f>
        <v>MT-AF-500</v>
      </c>
      <c r="P21" s="322">
        <f>'для впр'!G31</f>
        <v>0</v>
      </c>
      <c r="Q21" s="301" t="str">
        <f>'для впр'!H31</f>
        <v>MT-AF-500</v>
      </c>
      <c r="R21" s="264"/>
      <c r="S21" s="153" t="str">
        <f>'для впр'!J31</f>
        <v>Кромка Нестандарт</v>
      </c>
      <c r="T21" s="296">
        <f>'для впр'!K31</f>
        <v>0</v>
      </c>
      <c r="U21" s="151">
        <f>'для впр'!L31</f>
        <v>0</v>
      </c>
      <c r="V21" s="123">
        <f>'для впр'!M31</f>
        <v>0</v>
      </c>
      <c r="W21" s="116"/>
      <c r="X21" s="116"/>
      <c r="Y21" s="116"/>
      <c r="Z21" s="116"/>
      <c r="AA21" s="323" t="s">
        <v>387</v>
      </c>
      <c r="AB21" s="319" t="s">
        <v>388</v>
      </c>
      <c r="AC21" s="318" t="s">
        <v>279</v>
      </c>
      <c r="AD21" s="303">
        <v>32</v>
      </c>
      <c r="AE21" s="303">
        <v>32</v>
      </c>
      <c r="AF21" s="303">
        <v>0.84</v>
      </c>
      <c r="AG21" s="303">
        <v>0.81</v>
      </c>
      <c r="AH21" s="303">
        <v>0.84</v>
      </c>
      <c r="AI21" s="303">
        <v>0.76</v>
      </c>
      <c r="AJ21" s="303"/>
      <c r="AK21" s="303" t="s">
        <v>14</v>
      </c>
      <c r="AL21" s="303"/>
      <c r="AM21" s="303"/>
      <c r="AN21" s="324" t="s">
        <v>452</v>
      </c>
      <c r="AO21" s="303"/>
      <c r="AP21" s="303"/>
      <c r="AQ21" s="303"/>
      <c r="AR21" s="296" t="s">
        <v>24</v>
      </c>
      <c r="AS21" s="296" t="str">
        <f t="shared" si="0"/>
        <v>Кромка в колір</v>
      </c>
      <c r="AT21" s="296" t="str">
        <f t="shared" si="1"/>
        <v>MT-AF-500</v>
      </c>
      <c r="AU21" s="296">
        <f t="shared" si="2"/>
        <v>0</v>
      </c>
      <c r="AV21" s="296" t="str">
        <f t="shared" si="3"/>
        <v>MT-AF-500</v>
      </c>
      <c r="AW21" s="153" t="s">
        <v>272</v>
      </c>
      <c r="AX21" s="296" t="str">
        <f t="shared" si="4"/>
        <v>Кромка Нестандарт</v>
      </c>
      <c r="AY21" s="296">
        <f t="shared" si="5"/>
        <v>0</v>
      </c>
      <c r="AZ21" s="296">
        <f t="shared" si="6"/>
        <v>0</v>
      </c>
      <c r="BA21" s="298">
        <f t="shared" si="7"/>
        <v>0</v>
      </c>
      <c r="BB21" s="312"/>
      <c r="BC21" s="118"/>
      <c r="BD21" s="118"/>
      <c r="BE21" s="118"/>
      <c r="BF21" s="117"/>
      <c r="BG21" s="118" t="str">
        <f>VLOOKUP(G21,код!A:G,2,FALSE())</f>
        <v>РО151646   </v>
      </c>
      <c r="BH21" s="303"/>
      <c r="BI21" s="303"/>
      <c r="BJ21" s="303"/>
      <c r="BK21" s="303"/>
      <c r="BL21" s="303"/>
      <c r="BM21" s="303"/>
      <c r="BN21" s="303"/>
      <c r="BO21" s="303"/>
      <c r="BP21" s="303"/>
    </row>
    <row r="22" spans="1:68" ht="15.75" x14ac:dyDescent="0.25">
      <c r="A22" s="303"/>
      <c r="B22" s="304" t="s">
        <v>489</v>
      </c>
      <c r="C22" s="305" t="s">
        <v>308</v>
      </c>
      <c r="D22" s="306" t="s">
        <v>752</v>
      </c>
      <c r="E22" s="204" t="s">
        <v>390</v>
      </c>
      <c r="F22" s="303" t="s">
        <v>753</v>
      </c>
      <c r="G22" s="116" t="s">
        <v>141</v>
      </c>
      <c r="H22" s="303" t="s">
        <v>142</v>
      </c>
      <c r="I22" s="204" t="s">
        <v>390</v>
      </c>
      <c r="J22" s="307" t="s">
        <v>750</v>
      </c>
      <c r="K22" s="308">
        <v>1302</v>
      </c>
      <c r="L22" s="303" t="s">
        <v>751</v>
      </c>
      <c r="M22" s="320">
        <v>3999</v>
      </c>
      <c r="N22" s="294" t="str">
        <f>'для впр'!E32</f>
        <v>Кромка в колір</v>
      </c>
      <c r="O22" s="309" t="str">
        <f>'для впр'!F32</f>
        <v>MT-AF-501</v>
      </c>
      <c r="P22" s="195">
        <f>'для впр'!G32</f>
        <v>0</v>
      </c>
      <c r="Q22" s="116" t="str">
        <f>'для впр'!H32</f>
        <v>MT-AF-501</v>
      </c>
      <c r="R22" s="170"/>
      <c r="S22" s="153" t="str">
        <f>'для впр'!J32</f>
        <v>Кромка Нестандарт</v>
      </c>
      <c r="T22" s="296">
        <f>'для впр'!K32</f>
        <v>0</v>
      </c>
      <c r="U22" s="151">
        <f>'для впр'!L32</f>
        <v>0</v>
      </c>
      <c r="V22" s="123">
        <f>'для впр'!M32</f>
        <v>0</v>
      </c>
      <c r="W22" s="116"/>
      <c r="X22" s="116"/>
      <c r="Y22" s="116"/>
      <c r="Z22" s="116"/>
      <c r="AA22" s="310" t="s">
        <v>392</v>
      </c>
      <c r="AB22" s="305" t="s">
        <v>393</v>
      </c>
      <c r="AC22" s="304" t="s">
        <v>279</v>
      </c>
      <c r="AD22" s="303">
        <v>32</v>
      </c>
      <c r="AE22" s="303">
        <v>32</v>
      </c>
      <c r="AF22" s="303">
        <v>0.84</v>
      </c>
      <c r="AG22" s="303">
        <v>0.81</v>
      </c>
      <c r="AH22" s="303">
        <v>0.84</v>
      </c>
      <c r="AI22" s="303">
        <v>0.76</v>
      </c>
      <c r="AJ22" s="303"/>
      <c r="AK22" s="303" t="s">
        <v>14</v>
      </c>
      <c r="AL22" s="303"/>
      <c r="AM22" s="303"/>
      <c r="AN22" s="311" t="s">
        <v>452</v>
      </c>
      <c r="AO22" s="303"/>
      <c r="AP22" s="303"/>
      <c r="AQ22" s="303"/>
      <c r="AR22" s="296" t="s">
        <v>24</v>
      </c>
      <c r="AS22" s="296" t="str">
        <f t="shared" si="0"/>
        <v>Кромка в колір</v>
      </c>
      <c r="AT22" s="296" t="str">
        <f t="shared" si="1"/>
        <v>MT-AF-501</v>
      </c>
      <c r="AU22" s="296">
        <f t="shared" si="2"/>
        <v>0</v>
      </c>
      <c r="AV22" s="296" t="str">
        <f t="shared" si="3"/>
        <v>MT-AF-501</v>
      </c>
      <c r="AW22" s="153" t="s">
        <v>272</v>
      </c>
      <c r="AX22" s="296" t="str">
        <f t="shared" si="4"/>
        <v>Кромка Нестандарт</v>
      </c>
      <c r="AY22" s="296">
        <f t="shared" si="5"/>
        <v>0</v>
      </c>
      <c r="AZ22" s="296">
        <f t="shared" si="6"/>
        <v>0</v>
      </c>
      <c r="BA22" s="298">
        <f t="shared" si="7"/>
        <v>0</v>
      </c>
      <c r="BB22" s="312"/>
      <c r="BC22" s="118"/>
      <c r="BD22" s="118"/>
      <c r="BE22" s="118"/>
      <c r="BF22" s="117"/>
      <c r="BG22" s="118" t="str">
        <f>VLOOKUP(G22,код!A:G,2,FALSE())</f>
        <v>РО151647   </v>
      </c>
      <c r="BH22" s="303"/>
      <c r="BI22" s="303"/>
      <c r="BJ22" s="303"/>
      <c r="BK22" s="303"/>
      <c r="BL22" s="303"/>
      <c r="BM22" s="303"/>
      <c r="BN22" s="303"/>
      <c r="BO22" s="303"/>
      <c r="BP22" s="303"/>
    </row>
    <row r="23" spans="1:68" ht="15.75" x14ac:dyDescent="0.25">
      <c r="A23" s="303"/>
      <c r="B23" s="304"/>
      <c r="C23" s="305"/>
      <c r="D23" s="306"/>
      <c r="E23" s="204" t="s">
        <v>395</v>
      </c>
      <c r="F23" s="303" t="s">
        <v>754</v>
      </c>
      <c r="G23" s="116" t="s">
        <v>143</v>
      </c>
      <c r="H23" s="303" t="s">
        <v>144</v>
      </c>
      <c r="I23" s="204" t="s">
        <v>395</v>
      </c>
      <c r="J23" s="307" t="s">
        <v>750</v>
      </c>
      <c r="K23" s="308">
        <v>1302</v>
      </c>
      <c r="L23" s="303" t="s">
        <v>751</v>
      </c>
      <c r="M23" s="320">
        <v>3999</v>
      </c>
      <c r="N23" s="294" t="str">
        <f>'для впр'!E33</f>
        <v>Кромка в колір</v>
      </c>
      <c r="O23" s="309" t="str">
        <f>'для впр'!F33</f>
        <v>MT-AF-502</v>
      </c>
      <c r="P23" s="195">
        <f>'для впр'!G33</f>
        <v>0</v>
      </c>
      <c r="Q23" s="116" t="str">
        <f>'для впр'!H33</f>
        <v>MT-AF-502</v>
      </c>
      <c r="R23" s="170"/>
      <c r="S23" s="153" t="str">
        <f>'для впр'!J33</f>
        <v>Кромка Нестандарт</v>
      </c>
      <c r="T23" s="296">
        <f>'для впр'!K33</f>
        <v>0</v>
      </c>
      <c r="U23" s="151">
        <f>'для впр'!L33</f>
        <v>0</v>
      </c>
      <c r="V23" s="123">
        <f>'для впр'!M33</f>
        <v>0</v>
      </c>
      <c r="W23" s="116"/>
      <c r="X23" s="116"/>
      <c r="Y23" s="116"/>
      <c r="Z23" s="116"/>
      <c r="AA23" s="310" t="s">
        <v>397</v>
      </c>
      <c r="AB23" s="305" t="s">
        <v>398</v>
      </c>
      <c r="AC23" s="304" t="s">
        <v>279</v>
      </c>
      <c r="AD23" s="303"/>
      <c r="AE23" s="303"/>
      <c r="AF23" s="303"/>
      <c r="AG23" s="303"/>
      <c r="AH23" s="303"/>
      <c r="AI23" s="303"/>
      <c r="AJ23" s="303"/>
      <c r="AK23" s="303" t="s">
        <v>14</v>
      </c>
      <c r="AL23" s="303"/>
      <c r="AM23" s="303"/>
      <c r="AN23" s="311" t="s">
        <v>452</v>
      </c>
      <c r="AO23" s="303"/>
      <c r="AP23" s="303"/>
      <c r="AQ23" s="303"/>
      <c r="AR23" s="296" t="s">
        <v>24</v>
      </c>
      <c r="AS23" s="296" t="str">
        <f t="shared" si="0"/>
        <v>Кромка в колір</v>
      </c>
      <c r="AT23" s="296" t="str">
        <f t="shared" si="1"/>
        <v>MT-AF-502</v>
      </c>
      <c r="AU23" s="296">
        <f t="shared" si="2"/>
        <v>0</v>
      </c>
      <c r="AV23" s="296" t="str">
        <f t="shared" si="3"/>
        <v>MT-AF-502</v>
      </c>
      <c r="AW23" s="153" t="s">
        <v>272</v>
      </c>
      <c r="AX23" s="296" t="str">
        <f t="shared" si="4"/>
        <v>Кромка Нестандарт</v>
      </c>
      <c r="AY23" s="296">
        <f t="shared" si="5"/>
        <v>0</v>
      </c>
      <c r="AZ23" s="296">
        <f t="shared" si="6"/>
        <v>0</v>
      </c>
      <c r="BA23" s="298">
        <f t="shared" si="7"/>
        <v>0</v>
      </c>
      <c r="BB23" s="312"/>
      <c r="BC23" s="118"/>
      <c r="BD23" s="118"/>
      <c r="BE23" s="118"/>
      <c r="BF23" s="117"/>
      <c r="BG23" s="118" t="str">
        <f>VLOOKUP(G23,код!A:G,2,FALSE())</f>
        <v>РО154627   </v>
      </c>
      <c r="BH23" s="303"/>
      <c r="BI23" s="303"/>
      <c r="BJ23" s="303"/>
      <c r="BK23" s="303"/>
      <c r="BL23" s="303"/>
      <c r="BM23" s="303"/>
      <c r="BN23" s="303"/>
      <c r="BO23" s="303"/>
      <c r="BP23" s="303"/>
    </row>
    <row r="24" spans="1:68" ht="18.75" customHeight="1" x14ac:dyDescent="0.25">
      <c r="B24" s="325"/>
      <c r="C24" s="149"/>
      <c r="D24" s="326"/>
      <c r="E24" s="459" t="s">
        <v>400</v>
      </c>
      <c r="F24" s="327" t="s">
        <v>755</v>
      </c>
      <c r="G24" s="342" t="s">
        <v>101</v>
      </c>
      <c r="H24" s="328" t="s">
        <v>102</v>
      </c>
      <c r="I24" s="459" t="s">
        <v>400</v>
      </c>
      <c r="J24" s="292" t="s">
        <v>721</v>
      </c>
      <c r="K24" s="293">
        <v>1338</v>
      </c>
      <c r="L24" s="303" t="s">
        <v>751</v>
      </c>
      <c r="M24" s="320">
        <v>4099</v>
      </c>
      <c r="N24" s="232" t="str">
        <f>'для впр'!E34</f>
        <v>Кромка в колір</v>
      </c>
      <c r="O24" s="340" t="str">
        <f>'для впр'!F34</f>
        <v>GL-501</v>
      </c>
      <c r="P24" s="341">
        <f>'для впр'!G34</f>
        <v>0</v>
      </c>
      <c r="Q24" s="342" t="str">
        <f>'для впр'!H34</f>
        <v>GL-501</v>
      </c>
      <c r="R24" s="174"/>
      <c r="S24" s="460" t="str">
        <f>'для впр'!J34</f>
        <v>Кромка Нестандарт</v>
      </c>
      <c r="T24" s="381">
        <f>'для впр'!K34</f>
        <v>0</v>
      </c>
      <c r="U24" s="173">
        <f>'для впр'!L34</f>
        <v>0</v>
      </c>
      <c r="V24" s="461">
        <f>'для впр'!M34</f>
        <v>0</v>
      </c>
      <c r="W24" s="175"/>
      <c r="X24" s="175"/>
      <c r="Y24" s="175"/>
      <c r="Z24" s="175"/>
      <c r="AA24" s="317" t="s">
        <v>402</v>
      </c>
      <c r="AB24" s="462" t="s">
        <v>393</v>
      </c>
      <c r="AC24" s="171" t="s">
        <v>269</v>
      </c>
      <c r="AK24" s="303" t="s">
        <v>14</v>
      </c>
      <c r="AN24" s="152"/>
      <c r="AR24" s="296" t="s">
        <v>24</v>
      </c>
      <c r="AS24" s="296" t="str">
        <f t="shared" si="0"/>
        <v>Кромка в колір</v>
      </c>
      <c r="AT24" s="296" t="str">
        <f t="shared" si="1"/>
        <v>GL-501</v>
      </c>
      <c r="AU24" s="296">
        <f t="shared" si="2"/>
        <v>0</v>
      </c>
      <c r="AV24" s="296" t="str">
        <f t="shared" si="3"/>
        <v>GL-501</v>
      </c>
      <c r="AW24" s="153" t="s">
        <v>272</v>
      </c>
      <c r="AX24" s="296" t="str">
        <f t="shared" si="4"/>
        <v>Кромка Нестандарт</v>
      </c>
      <c r="AY24" s="296">
        <f t="shared" si="5"/>
        <v>0</v>
      </c>
      <c r="AZ24" s="296">
        <f t="shared" si="6"/>
        <v>0</v>
      </c>
      <c r="BA24" s="298">
        <f t="shared" si="7"/>
        <v>0</v>
      </c>
      <c r="BB24" s="118"/>
      <c r="BC24" s="118"/>
      <c r="BD24" s="118"/>
      <c r="BE24" s="118"/>
      <c r="BF24" s="117"/>
      <c r="BG24" s="118" t="str">
        <f>VLOOKUP(G24,код!A:G,2,FALSE())</f>
        <v xml:space="preserve">РО159249   </v>
      </c>
    </row>
    <row r="25" spans="1:68" s="467" customFormat="1" ht="18.75" customHeight="1" x14ac:dyDescent="0.25">
      <c r="B25" s="468"/>
      <c r="C25" s="469"/>
      <c r="D25" s="470"/>
      <c r="E25" s="471" t="s">
        <v>1069</v>
      </c>
      <c r="F25" s="472"/>
      <c r="G25" s="473" t="s">
        <v>1077</v>
      </c>
      <c r="H25" s="474" t="s">
        <v>1073</v>
      </c>
      <c r="I25" s="471" t="s">
        <v>1069</v>
      </c>
      <c r="J25" s="475" t="s">
        <v>750</v>
      </c>
      <c r="K25" s="476">
        <v>1302</v>
      </c>
      <c r="L25" s="477" t="s">
        <v>751</v>
      </c>
      <c r="M25" s="478">
        <v>3999</v>
      </c>
      <c r="N25" s="479" t="str">
        <f>'для впр'!E35</f>
        <v>Кромка в колір</v>
      </c>
      <c r="O25" s="465" t="s">
        <v>1063</v>
      </c>
      <c r="P25" s="480">
        <f>'для впр'!G35</f>
        <v>0</v>
      </c>
      <c r="Q25" s="465" t="s">
        <v>1080</v>
      </c>
      <c r="R25" s="481"/>
      <c r="S25" s="482" t="str">
        <f>'для впр'!J35</f>
        <v>Кромка Нестандарт</v>
      </c>
      <c r="T25" s="483">
        <f>'для впр'!K35</f>
        <v>0</v>
      </c>
      <c r="U25" s="484">
        <f>'для впр'!L35</f>
        <v>0</v>
      </c>
      <c r="V25" s="485">
        <f>'для впр'!M35</f>
        <v>0</v>
      </c>
      <c r="W25" s="481"/>
      <c r="X25" s="481"/>
      <c r="Y25" s="481"/>
      <c r="Z25" s="481"/>
      <c r="AA25" s="465" t="s">
        <v>1063</v>
      </c>
      <c r="AB25" s="486" t="s">
        <v>1065</v>
      </c>
      <c r="AC25" s="304" t="s">
        <v>279</v>
      </c>
      <c r="AK25" s="303" t="s">
        <v>14</v>
      </c>
      <c r="AN25" s="311" t="s">
        <v>452</v>
      </c>
      <c r="AR25" s="296" t="s">
        <v>24</v>
      </c>
      <c r="AS25" s="296" t="str">
        <f t="shared" si="0"/>
        <v>Кромка в колір</v>
      </c>
      <c r="AT25" s="487" t="s">
        <v>1078</v>
      </c>
      <c r="AU25" s="487"/>
      <c r="AV25" s="487" t="s">
        <v>1078</v>
      </c>
      <c r="AW25" s="153" t="s">
        <v>272</v>
      </c>
      <c r="AX25" s="153" t="s">
        <v>272</v>
      </c>
      <c r="AY25" s="487"/>
      <c r="AZ25" s="487"/>
      <c r="BA25" s="488"/>
      <c r="BB25" s="481"/>
      <c r="BC25" s="481"/>
      <c r="BD25" s="481"/>
      <c r="BE25" s="481"/>
      <c r="BF25" s="489"/>
      <c r="BG25" s="481" t="s">
        <v>1074</v>
      </c>
    </row>
    <row r="26" spans="1:68" s="467" customFormat="1" ht="18.75" customHeight="1" x14ac:dyDescent="0.25">
      <c r="B26" s="468"/>
      <c r="C26" s="469"/>
      <c r="D26" s="470"/>
      <c r="E26" s="471" t="s">
        <v>434</v>
      </c>
      <c r="F26" s="472"/>
      <c r="G26" s="473" t="s">
        <v>1076</v>
      </c>
      <c r="H26" s="474" t="s">
        <v>1072</v>
      </c>
      <c r="I26" s="471" t="s">
        <v>1070</v>
      </c>
      <c r="J26" s="475" t="s">
        <v>750</v>
      </c>
      <c r="K26" s="476">
        <v>1302</v>
      </c>
      <c r="L26" s="477" t="s">
        <v>751</v>
      </c>
      <c r="M26" s="478">
        <v>3999</v>
      </c>
      <c r="N26" s="479" t="str">
        <f>'для впр'!E36</f>
        <v>Кромка в колір</v>
      </c>
      <c r="O26" s="465" t="s">
        <v>1064</v>
      </c>
      <c r="P26" s="480">
        <f>'для впр'!G36</f>
        <v>0</v>
      </c>
      <c r="Q26" s="465" t="s">
        <v>1081</v>
      </c>
      <c r="R26" s="481"/>
      <c r="S26" s="482" t="str">
        <f>'для впр'!J36</f>
        <v>Кромка Нестандарт</v>
      </c>
      <c r="T26" s="483">
        <f>'для впр'!K36</f>
        <v>0</v>
      </c>
      <c r="U26" s="484">
        <f>'для впр'!L36</f>
        <v>0</v>
      </c>
      <c r="V26" s="485">
        <f>'для впр'!M36</f>
        <v>0</v>
      </c>
      <c r="W26" s="481"/>
      <c r="X26" s="481"/>
      <c r="Y26" s="481"/>
      <c r="Z26" s="481"/>
      <c r="AA26" s="465" t="s">
        <v>1064</v>
      </c>
      <c r="AB26" s="486" t="s">
        <v>1066</v>
      </c>
      <c r="AC26" s="304" t="s">
        <v>279</v>
      </c>
      <c r="AK26" s="303" t="s">
        <v>14</v>
      </c>
      <c r="AN26" s="311" t="s">
        <v>452</v>
      </c>
      <c r="AR26" s="296" t="s">
        <v>24</v>
      </c>
      <c r="AS26" s="296" t="str">
        <f t="shared" si="0"/>
        <v>Кромка в колір</v>
      </c>
      <c r="AT26" s="487" t="s">
        <v>1079</v>
      </c>
      <c r="AU26" s="487"/>
      <c r="AV26" s="487" t="s">
        <v>1079</v>
      </c>
      <c r="AW26" s="153" t="s">
        <v>272</v>
      </c>
      <c r="AX26" s="153" t="s">
        <v>272</v>
      </c>
      <c r="AY26" s="487"/>
      <c r="AZ26" s="487"/>
      <c r="BA26" s="488"/>
      <c r="BB26" s="481"/>
      <c r="BC26" s="481"/>
      <c r="BD26" s="481"/>
      <c r="BE26" s="481"/>
      <c r="BF26" s="489"/>
      <c r="BG26" s="481" t="s">
        <v>1075</v>
      </c>
    </row>
    <row r="27" spans="1:68" ht="16.5" customHeight="1" x14ac:dyDescent="0.25">
      <c r="A27" s="303"/>
      <c r="B27" s="304"/>
      <c r="C27" s="501"/>
      <c r="D27" s="306"/>
      <c r="E27" s="502" t="s">
        <v>404</v>
      </c>
      <c r="F27" s="303" t="s">
        <v>756</v>
      </c>
      <c r="G27" s="301" t="s">
        <v>75</v>
      </c>
      <c r="H27" s="328" t="s">
        <v>76</v>
      </c>
      <c r="I27" s="502" t="s">
        <v>404</v>
      </c>
      <c r="J27" s="503"/>
      <c r="K27" s="504"/>
      <c r="L27" s="303"/>
      <c r="M27" s="320">
        <v>4099</v>
      </c>
      <c r="N27" s="299" t="str">
        <f>'для впр'!E35</f>
        <v>Кромка в колір</v>
      </c>
      <c r="O27" s="321" t="str">
        <f>'для впр'!F35</f>
        <v>GL-003</v>
      </c>
      <c r="P27" s="322">
        <f>'для впр'!G35</f>
        <v>0</v>
      </c>
      <c r="Q27" s="301" t="str">
        <f>'для впр'!H35</f>
        <v>GL-003</v>
      </c>
      <c r="R27" s="264"/>
      <c r="S27" s="505" t="str">
        <f>'для впр'!J35</f>
        <v>Кромка Нестандарт</v>
      </c>
      <c r="T27" s="506">
        <f>'для впр'!K35</f>
        <v>0</v>
      </c>
      <c r="U27" s="157">
        <f>'для впр'!L35</f>
        <v>0</v>
      </c>
      <c r="V27" s="507">
        <f>'для впр'!M35</f>
        <v>0</v>
      </c>
      <c r="W27" s="301"/>
      <c r="X27" s="301"/>
      <c r="Y27" s="301"/>
      <c r="Z27" s="301"/>
      <c r="AA27" s="323" t="s">
        <v>406</v>
      </c>
      <c r="AB27" s="508" t="s">
        <v>407</v>
      </c>
      <c r="AC27" s="318" t="s">
        <v>269</v>
      </c>
      <c r="AD27" s="303"/>
      <c r="AE27" s="303"/>
      <c r="AF27" s="303"/>
      <c r="AG27" s="303"/>
      <c r="AH27" s="303"/>
      <c r="AI27" s="303"/>
      <c r="AJ27" s="303"/>
      <c r="AK27" s="303" t="s">
        <v>14</v>
      </c>
      <c r="AL27" s="303"/>
      <c r="AM27" s="303"/>
      <c r="AN27" s="311"/>
      <c r="AO27" s="303"/>
      <c r="AP27" s="303"/>
      <c r="AQ27" s="303"/>
      <c r="AR27" s="296" t="s">
        <v>24</v>
      </c>
      <c r="AS27" s="296" t="str">
        <f t="shared" si="0"/>
        <v>Кромка в колір</v>
      </c>
      <c r="AT27" s="296" t="str">
        <f t="shared" si="1"/>
        <v>GL-003</v>
      </c>
      <c r="AU27" s="296">
        <f t="shared" si="2"/>
        <v>0</v>
      </c>
      <c r="AV27" s="296" t="str">
        <f t="shared" si="3"/>
        <v>GL-003</v>
      </c>
      <c r="AW27" s="153" t="s">
        <v>272</v>
      </c>
      <c r="AX27" s="296" t="str">
        <f t="shared" si="4"/>
        <v>Кромка Нестандарт</v>
      </c>
      <c r="AY27" s="296">
        <f t="shared" si="5"/>
        <v>0</v>
      </c>
      <c r="AZ27" s="296">
        <f t="shared" si="6"/>
        <v>0</v>
      </c>
      <c r="BA27" s="298">
        <f t="shared" si="7"/>
        <v>0</v>
      </c>
      <c r="BB27" s="312"/>
      <c r="BC27" s="118"/>
      <c r="BD27" s="118"/>
      <c r="BE27" s="118"/>
      <c r="BF27" s="117"/>
      <c r="BG27" s="118" t="str">
        <f>VLOOKUP(G27,код!A:G,2,FALSE())</f>
        <v xml:space="preserve">РО160967  </v>
      </c>
      <c r="BH27" s="303"/>
      <c r="BI27" s="303"/>
      <c r="BJ27" s="303"/>
      <c r="BK27" s="303"/>
      <c r="BL27" s="303"/>
      <c r="BM27" s="303"/>
      <c r="BN27" s="303"/>
      <c r="BO27" s="303"/>
      <c r="BP27" s="303"/>
    </row>
    <row r="28" spans="1:68" ht="15" customHeight="1" x14ac:dyDescent="0.25">
      <c r="A28" s="303"/>
      <c r="B28" s="304"/>
      <c r="C28" s="305"/>
      <c r="D28" s="306"/>
      <c r="E28" s="204" t="s">
        <v>409</v>
      </c>
      <c r="F28" s="303" t="s">
        <v>757</v>
      </c>
      <c r="G28" s="116" t="s">
        <v>126</v>
      </c>
      <c r="H28" s="328" t="s">
        <v>127</v>
      </c>
      <c r="I28" s="204" t="s">
        <v>409</v>
      </c>
      <c r="J28" s="307"/>
      <c r="K28" s="308"/>
      <c r="L28" s="303"/>
      <c r="M28" s="320">
        <v>3999</v>
      </c>
      <c r="N28" s="294" t="str">
        <f>'для впр'!E36</f>
        <v>Кромка в колір</v>
      </c>
      <c r="O28" s="309" t="str">
        <f>'для впр'!F36</f>
        <v>MT-AF-003</v>
      </c>
      <c r="P28" s="195">
        <f>'для впр'!G36</f>
        <v>0</v>
      </c>
      <c r="Q28" s="116" t="str">
        <f>'для впр'!H36</f>
        <v>MT-AF-003</v>
      </c>
      <c r="R28" s="170"/>
      <c r="S28" s="153" t="str">
        <f>'для впр'!J36</f>
        <v>Кромка Нестандарт</v>
      </c>
      <c r="T28" s="296">
        <f>'для впр'!K36</f>
        <v>0</v>
      </c>
      <c r="U28" s="151">
        <f>'для впр'!L36</f>
        <v>0</v>
      </c>
      <c r="V28" s="123">
        <f>'для впр'!M36</f>
        <v>0</v>
      </c>
      <c r="W28" s="116"/>
      <c r="X28" s="116"/>
      <c r="Y28" s="116"/>
      <c r="Z28" s="116"/>
      <c r="AA28" s="310" t="s">
        <v>411</v>
      </c>
      <c r="AB28" s="501" t="s">
        <v>407</v>
      </c>
      <c r="AC28" s="304" t="s">
        <v>279</v>
      </c>
      <c r="AD28" s="303"/>
      <c r="AE28" s="303"/>
      <c r="AF28" s="303"/>
      <c r="AG28" s="303"/>
      <c r="AH28" s="303"/>
      <c r="AI28" s="303"/>
      <c r="AJ28" s="303"/>
      <c r="AK28" s="303" t="s">
        <v>14</v>
      </c>
      <c r="AL28" s="303"/>
      <c r="AM28" s="303"/>
      <c r="AN28" s="311"/>
      <c r="AO28" s="303"/>
      <c r="AP28" s="303"/>
      <c r="AQ28" s="303"/>
      <c r="AR28" s="296" t="s">
        <v>24</v>
      </c>
      <c r="AS28" s="296" t="str">
        <f t="shared" si="0"/>
        <v>Кромка в колір</v>
      </c>
      <c r="AT28" s="296" t="str">
        <f t="shared" si="1"/>
        <v>MT-AF-003</v>
      </c>
      <c r="AU28" s="296">
        <f t="shared" si="2"/>
        <v>0</v>
      </c>
      <c r="AV28" s="296" t="str">
        <f t="shared" si="3"/>
        <v>MT-AF-003</v>
      </c>
      <c r="AW28" s="153" t="s">
        <v>272</v>
      </c>
      <c r="AX28" s="296" t="str">
        <f t="shared" si="4"/>
        <v>Кромка Нестандарт</v>
      </c>
      <c r="AY28" s="296">
        <f t="shared" si="5"/>
        <v>0</v>
      </c>
      <c r="AZ28" s="296">
        <f t="shared" si="6"/>
        <v>0</v>
      </c>
      <c r="BA28" s="298">
        <f t="shared" si="7"/>
        <v>0</v>
      </c>
      <c r="BB28" s="312"/>
      <c r="BC28" s="118"/>
      <c r="BD28" s="118"/>
      <c r="BE28" s="118"/>
      <c r="BF28" s="117"/>
      <c r="BG28" s="118" t="str">
        <f>VLOOKUP(G28,код!A:G,2,FALSE())</f>
        <v>РО160966</v>
      </c>
      <c r="BH28" s="303"/>
      <c r="BI28" s="303"/>
      <c r="BJ28" s="303"/>
      <c r="BK28" s="303"/>
      <c r="BL28" s="303"/>
      <c r="BM28" s="303"/>
      <c r="BN28" s="303"/>
      <c r="BO28" s="303"/>
      <c r="BP28" s="303"/>
    </row>
    <row r="29" spans="1:68" ht="15.75" customHeight="1" x14ac:dyDescent="0.25">
      <c r="A29" s="303"/>
      <c r="B29" s="509"/>
      <c r="C29" s="510"/>
      <c r="D29" s="306"/>
      <c r="E29" s="204" t="s">
        <v>413</v>
      </c>
      <c r="F29" s="303" t="s">
        <v>758</v>
      </c>
      <c r="G29" s="116" t="s">
        <v>133</v>
      </c>
      <c r="H29" s="328" t="s">
        <v>134</v>
      </c>
      <c r="I29" s="204" t="s">
        <v>413</v>
      </c>
      <c r="J29" s="307"/>
      <c r="K29" s="308"/>
      <c r="L29" s="303"/>
      <c r="M29" s="320">
        <v>3999</v>
      </c>
      <c r="N29" s="294" t="str">
        <f>'для впр'!E37</f>
        <v>Кромка в колір</v>
      </c>
      <c r="O29" s="309" t="str">
        <f>'для впр'!F37</f>
        <v>MT-AF-301</v>
      </c>
      <c r="P29" s="195">
        <f>'для впр'!G37</f>
        <v>0</v>
      </c>
      <c r="Q29" s="116" t="str">
        <f>'для впр'!H37</f>
        <v>MT-AF-301</v>
      </c>
      <c r="R29" s="351"/>
      <c r="S29" s="153" t="str">
        <f>'для впр'!J37</f>
        <v>Кромка Нестандарт</v>
      </c>
      <c r="T29" s="296">
        <f>'для впр'!K37</f>
        <v>0</v>
      </c>
      <c r="U29" s="151">
        <f>'для впр'!L37</f>
        <v>0</v>
      </c>
      <c r="V29" s="123">
        <f>'для впр'!M37</f>
        <v>0</v>
      </c>
      <c r="W29" s="116"/>
      <c r="X29" s="116"/>
      <c r="Y29" s="116"/>
      <c r="Z29" s="116"/>
      <c r="AA29" s="511" t="s">
        <v>415</v>
      </c>
      <c r="AB29" s="510" t="s">
        <v>416</v>
      </c>
      <c r="AC29" s="304" t="s">
        <v>279</v>
      </c>
      <c r="AD29" s="303"/>
      <c r="AE29" s="303"/>
      <c r="AF29" s="303"/>
      <c r="AG29" s="303"/>
      <c r="AH29" s="303"/>
      <c r="AI29" s="303"/>
      <c r="AJ29" s="303"/>
      <c r="AK29" s="303" t="s">
        <v>14</v>
      </c>
      <c r="AL29" s="303"/>
      <c r="AM29" s="303"/>
      <c r="AN29" s="512"/>
      <c r="AO29" s="303"/>
      <c r="AP29" s="303"/>
      <c r="AQ29" s="303"/>
      <c r="AR29" s="296" t="s">
        <v>24</v>
      </c>
      <c r="AS29" s="296" t="str">
        <f t="shared" si="0"/>
        <v>Кромка в колір</v>
      </c>
      <c r="AT29" s="296" t="str">
        <f t="shared" si="1"/>
        <v>MT-AF-301</v>
      </c>
      <c r="AU29" s="296">
        <f t="shared" si="2"/>
        <v>0</v>
      </c>
      <c r="AV29" s="296" t="str">
        <f t="shared" si="3"/>
        <v>MT-AF-301</v>
      </c>
      <c r="AW29" s="153" t="s">
        <v>272</v>
      </c>
      <c r="AX29" s="296" t="str">
        <f t="shared" si="4"/>
        <v>Кромка Нестандарт</v>
      </c>
      <c r="AY29" s="296">
        <f t="shared" si="5"/>
        <v>0</v>
      </c>
      <c r="AZ29" s="296">
        <f t="shared" si="6"/>
        <v>0</v>
      </c>
      <c r="BA29" s="298">
        <f t="shared" si="7"/>
        <v>0</v>
      </c>
      <c r="BB29" s="312"/>
      <c r="BC29" s="118"/>
      <c r="BD29" s="118"/>
      <c r="BE29" s="118"/>
      <c r="BF29" s="117"/>
      <c r="BG29" s="118" t="str">
        <f>VLOOKUP(G29,код!A:G,2,FALSE())</f>
        <v>РО160964</v>
      </c>
      <c r="BH29" s="303"/>
      <c r="BI29" s="303"/>
      <c r="BJ29" s="303"/>
      <c r="BK29" s="303"/>
      <c r="BL29" s="303"/>
      <c r="BM29" s="303"/>
      <c r="BN29" s="303"/>
      <c r="BO29" s="303"/>
      <c r="BP29" s="303"/>
    </row>
    <row r="30" spans="1:68" ht="15.75" x14ac:dyDescent="0.25">
      <c r="A30" s="303"/>
      <c r="B30" s="329" t="s">
        <v>302</v>
      </c>
      <c r="C30" s="330" t="s">
        <v>303</v>
      </c>
      <c r="D30" s="306" t="s">
        <v>448</v>
      </c>
      <c r="E30" s="204" t="s">
        <v>447</v>
      </c>
      <c r="F30" s="303" t="s">
        <v>759</v>
      </c>
      <c r="G30" s="116" t="s">
        <v>161</v>
      </c>
      <c r="H30" s="303" t="s">
        <v>162</v>
      </c>
      <c r="I30" s="204" t="s">
        <v>447</v>
      </c>
      <c r="J30" s="307" t="s">
        <v>760</v>
      </c>
      <c r="K30" s="331">
        <v>2946</v>
      </c>
      <c r="L30" s="303" t="s">
        <v>761</v>
      </c>
      <c r="M30" s="320">
        <v>7105</v>
      </c>
      <c r="N30" s="294" t="str">
        <f>'для впр'!E47</f>
        <v>Кромка в колір</v>
      </c>
      <c r="O30" s="309" t="str">
        <f>'для впр'!F47</f>
        <v>GL-002</v>
      </c>
      <c r="P30" s="195">
        <f>'для впр'!G47</f>
        <v>0</v>
      </c>
      <c r="Q30" s="116" t="str">
        <f>'для впр'!H47</f>
        <v>GL-002</v>
      </c>
      <c r="R30" s="170"/>
      <c r="S30" s="153" t="str">
        <f>'для впр'!J38</f>
        <v>Кромка Нестандарт</v>
      </c>
      <c r="T30" s="296">
        <f>'для впр'!K38</f>
        <v>0</v>
      </c>
      <c r="U30" s="151">
        <f>'для впр'!L38</f>
        <v>0</v>
      </c>
      <c r="V30" s="123">
        <f>'для впр'!M38</f>
        <v>0</v>
      </c>
      <c r="W30" s="301"/>
      <c r="X30" s="301"/>
      <c r="Y30" s="301"/>
      <c r="Z30" s="301"/>
      <c r="AA30" s="329" t="s">
        <v>302</v>
      </c>
      <c r="AB30" s="330" t="s">
        <v>303</v>
      </c>
      <c r="AC30" s="329" t="s">
        <v>269</v>
      </c>
      <c r="AD30" s="303">
        <v>32</v>
      </c>
      <c r="AE30" s="303">
        <v>32</v>
      </c>
      <c r="AF30" s="303">
        <v>0.84</v>
      </c>
      <c r="AG30" s="303">
        <v>0.81</v>
      </c>
      <c r="AH30" s="303">
        <v>0.84</v>
      </c>
      <c r="AI30" s="303">
        <v>0.81</v>
      </c>
      <c r="AJ30" s="303"/>
      <c r="AK30" s="303" t="s">
        <v>762</v>
      </c>
      <c r="AL30" s="303"/>
      <c r="AM30" s="303"/>
      <c r="AN30" s="312" t="s">
        <v>452</v>
      </c>
      <c r="AO30" s="303"/>
      <c r="AP30" s="303"/>
      <c r="AQ30" s="303"/>
      <c r="AR30" s="296" t="s">
        <v>24</v>
      </c>
      <c r="AS30" s="296" t="str">
        <f t="shared" si="0"/>
        <v>Кромка в колір</v>
      </c>
      <c r="AT30" s="296" t="str">
        <f t="shared" si="1"/>
        <v>GL-002</v>
      </c>
      <c r="AU30" s="296">
        <f t="shared" si="2"/>
        <v>0</v>
      </c>
      <c r="AV30" s="296" t="str">
        <f t="shared" si="3"/>
        <v>GL-002</v>
      </c>
      <c r="AW30" s="153" t="s">
        <v>272</v>
      </c>
      <c r="AX30" s="296" t="str">
        <f t="shared" si="4"/>
        <v>Кромка Нестандарт</v>
      </c>
      <c r="AY30" s="296">
        <f t="shared" si="5"/>
        <v>0</v>
      </c>
      <c r="AZ30" s="296">
        <f t="shared" si="6"/>
        <v>0</v>
      </c>
      <c r="BA30" s="298">
        <f t="shared" si="7"/>
        <v>0</v>
      </c>
      <c r="BB30" s="312"/>
      <c r="BC30" s="118"/>
      <c r="BD30" s="118"/>
      <c r="BE30" s="118"/>
      <c r="BF30" s="117"/>
      <c r="BG30" s="118" t="str">
        <f>VLOOKUP(G30,код!A:G,2,FALSE())</f>
        <v>РО127638   </v>
      </c>
      <c r="BH30" s="303"/>
      <c r="BI30" s="303"/>
      <c r="BJ30" s="303"/>
      <c r="BK30" s="303"/>
      <c r="BL30" s="303"/>
      <c r="BM30" s="303"/>
      <c r="BN30" s="303"/>
      <c r="BO30" s="303"/>
      <c r="BP30" s="303"/>
    </row>
    <row r="31" spans="1:68" ht="15.75" x14ac:dyDescent="0.25">
      <c r="A31" s="303"/>
      <c r="B31" s="329" t="s">
        <v>307</v>
      </c>
      <c r="C31" s="330" t="s">
        <v>308</v>
      </c>
      <c r="D31" s="306" t="s">
        <v>454</v>
      </c>
      <c r="E31" s="204" t="s">
        <v>453</v>
      </c>
      <c r="F31" s="303" t="s">
        <v>763</v>
      </c>
      <c r="G31" s="116" t="s">
        <v>157</v>
      </c>
      <c r="H31" s="303" t="s">
        <v>158</v>
      </c>
      <c r="I31" s="204" t="s">
        <v>453</v>
      </c>
      <c r="J31" s="307" t="s">
        <v>760</v>
      </c>
      <c r="K31" s="331">
        <v>2946</v>
      </c>
      <c r="L31" s="303" t="s">
        <v>761</v>
      </c>
      <c r="M31" s="320">
        <v>7105</v>
      </c>
      <c r="N31" s="294" t="str">
        <f>'для впр'!E48</f>
        <v>Кромка в колір</v>
      </c>
      <c r="O31" s="309" t="str">
        <f>'для впр'!F48</f>
        <v>GL-001</v>
      </c>
      <c r="P31" s="195">
        <f>'для впр'!G48</f>
        <v>0</v>
      </c>
      <c r="Q31" s="116" t="str">
        <f>'для впр'!H48</f>
        <v>GL-001</v>
      </c>
      <c r="R31" s="170"/>
      <c r="S31" s="153" t="str">
        <f>'для впр'!J39</f>
        <v>Кромка Нестандарт</v>
      </c>
      <c r="T31" s="296">
        <f>'для впр'!K39</f>
        <v>0</v>
      </c>
      <c r="U31" s="151">
        <f>'для впр'!L39</f>
        <v>0</v>
      </c>
      <c r="V31" s="123">
        <f>'для впр'!M39</f>
        <v>0</v>
      </c>
      <c r="W31" s="116"/>
      <c r="X31" s="116"/>
      <c r="Y31" s="116"/>
      <c r="Z31" s="116"/>
      <c r="AA31" s="329" t="s">
        <v>307</v>
      </c>
      <c r="AB31" s="330" t="s">
        <v>308</v>
      </c>
      <c r="AC31" s="329" t="s">
        <v>269</v>
      </c>
      <c r="AD31" s="303">
        <v>32</v>
      </c>
      <c r="AE31" s="303">
        <v>32</v>
      </c>
      <c r="AF31" s="303">
        <v>0.84</v>
      </c>
      <c r="AG31" s="303">
        <v>0.81</v>
      </c>
      <c r="AH31" s="303">
        <v>0.84</v>
      </c>
      <c r="AI31" s="303">
        <v>0.81</v>
      </c>
      <c r="AJ31" s="303"/>
      <c r="AK31" s="303" t="s">
        <v>762</v>
      </c>
      <c r="AL31" s="303"/>
      <c r="AM31" s="303"/>
      <c r="AN31" s="312" t="s">
        <v>452</v>
      </c>
      <c r="AO31" s="303"/>
      <c r="AP31" s="303"/>
      <c r="AQ31" s="303"/>
      <c r="AR31" s="296" t="s">
        <v>24</v>
      </c>
      <c r="AS31" s="296" t="str">
        <f t="shared" si="0"/>
        <v>Кромка в колір</v>
      </c>
      <c r="AT31" s="296" t="str">
        <f t="shared" si="1"/>
        <v>GL-001</v>
      </c>
      <c r="AU31" s="296">
        <f t="shared" si="2"/>
        <v>0</v>
      </c>
      <c r="AV31" s="296" t="str">
        <f t="shared" si="3"/>
        <v>GL-001</v>
      </c>
      <c r="AW31" s="153" t="s">
        <v>272</v>
      </c>
      <c r="AX31" s="296" t="str">
        <f t="shared" si="4"/>
        <v>Кромка Нестандарт</v>
      </c>
      <c r="AY31" s="296">
        <f t="shared" si="5"/>
        <v>0</v>
      </c>
      <c r="AZ31" s="296">
        <f t="shared" si="6"/>
        <v>0</v>
      </c>
      <c r="BA31" s="298">
        <f t="shared" si="7"/>
        <v>0</v>
      </c>
      <c r="BB31" s="312"/>
      <c r="BC31" s="118"/>
      <c r="BD31" s="118"/>
      <c r="BE31" s="118"/>
      <c r="BF31" s="117"/>
      <c r="BG31" s="118" t="str">
        <f>VLOOKUP(G31,код!A:G,2,FALSE())</f>
        <v>РО127639   </v>
      </c>
      <c r="BH31" s="303"/>
      <c r="BI31" s="303"/>
      <c r="BJ31" s="303"/>
      <c r="BK31" s="303"/>
      <c r="BL31" s="303"/>
      <c r="BM31" s="303"/>
      <c r="BN31" s="303"/>
      <c r="BO31" s="303"/>
      <c r="BP31" s="303"/>
    </row>
    <row r="32" spans="1:68" ht="15.75" x14ac:dyDescent="0.25">
      <c r="A32" s="303"/>
      <c r="B32" s="332" t="s">
        <v>297</v>
      </c>
      <c r="C32" s="333" t="s">
        <v>298</v>
      </c>
      <c r="D32" s="306" t="s">
        <v>457</v>
      </c>
      <c r="E32" s="204" t="s">
        <v>456</v>
      </c>
      <c r="F32" s="303" t="s">
        <v>764</v>
      </c>
      <c r="G32" s="116" t="s">
        <v>159</v>
      </c>
      <c r="H32" s="303" t="s">
        <v>160</v>
      </c>
      <c r="I32" s="204" t="s">
        <v>456</v>
      </c>
      <c r="J32" s="307" t="s">
        <v>760</v>
      </c>
      <c r="K32" s="331">
        <v>2946</v>
      </c>
      <c r="L32" s="303" t="s">
        <v>761</v>
      </c>
      <c r="M32" s="320">
        <v>7105</v>
      </c>
      <c r="N32" s="299" t="str">
        <f>'для впр'!E49</f>
        <v>Кромка в колір</v>
      </c>
      <c r="O32" s="321" t="str">
        <f>'для впр'!F49</f>
        <v>GL-000</v>
      </c>
      <c r="P32" s="322">
        <f>'для впр'!G49</f>
        <v>0</v>
      </c>
      <c r="Q32" s="301" t="str">
        <f>'для впр'!H49</f>
        <v>GL-000</v>
      </c>
      <c r="R32" s="264"/>
      <c r="S32" s="153" t="str">
        <f>'для впр'!J40</f>
        <v>Кромка Нестандарт</v>
      </c>
      <c r="T32" s="296">
        <f>'для впр'!K40</f>
        <v>0</v>
      </c>
      <c r="U32" s="151">
        <f>'для впр'!L40</f>
        <v>0</v>
      </c>
      <c r="V32" s="123">
        <f>'для впр'!M40</f>
        <v>0</v>
      </c>
      <c r="W32" s="301"/>
      <c r="X32" s="301"/>
      <c r="Y32" s="301"/>
      <c r="Z32" s="301"/>
      <c r="AA32" s="332" t="s">
        <v>297</v>
      </c>
      <c r="AB32" s="333" t="s">
        <v>298</v>
      </c>
      <c r="AC32" s="332" t="s">
        <v>269</v>
      </c>
      <c r="AD32" s="303">
        <v>32</v>
      </c>
      <c r="AE32" s="303">
        <v>32</v>
      </c>
      <c r="AF32" s="303">
        <v>0.84</v>
      </c>
      <c r="AG32" s="303">
        <v>0.81</v>
      </c>
      <c r="AH32" s="303">
        <v>0.84</v>
      </c>
      <c r="AI32" s="303">
        <v>0.81</v>
      </c>
      <c r="AJ32" s="303"/>
      <c r="AK32" s="303" t="s">
        <v>762</v>
      </c>
      <c r="AL32" s="303"/>
      <c r="AM32" s="303"/>
      <c r="AN32" s="334" t="s">
        <v>452</v>
      </c>
      <c r="AO32" s="303"/>
      <c r="AP32" s="303"/>
      <c r="AQ32" s="303"/>
      <c r="AR32" s="296" t="s">
        <v>24</v>
      </c>
      <c r="AS32" s="296" t="str">
        <f t="shared" si="0"/>
        <v>Кромка в колір</v>
      </c>
      <c r="AT32" s="296" t="str">
        <f t="shared" si="1"/>
        <v>GL-000</v>
      </c>
      <c r="AU32" s="296">
        <f t="shared" si="2"/>
        <v>0</v>
      </c>
      <c r="AV32" s="296" t="str">
        <f t="shared" si="3"/>
        <v>GL-000</v>
      </c>
      <c r="AW32" s="153" t="s">
        <v>272</v>
      </c>
      <c r="AX32" s="296" t="str">
        <f t="shared" si="4"/>
        <v>Кромка Нестандарт</v>
      </c>
      <c r="AY32" s="296">
        <f t="shared" si="5"/>
        <v>0</v>
      </c>
      <c r="AZ32" s="296">
        <f t="shared" si="6"/>
        <v>0</v>
      </c>
      <c r="BA32" s="298">
        <f t="shared" si="7"/>
        <v>0</v>
      </c>
      <c r="BB32" s="312"/>
      <c r="BC32" s="118"/>
      <c r="BD32" s="118"/>
      <c r="BE32" s="118"/>
      <c r="BF32" s="117"/>
      <c r="BG32" s="118" t="str">
        <f>VLOOKUP(G32,код!A:G,2,FALSE())</f>
        <v>РО127640   </v>
      </c>
      <c r="BH32" s="303"/>
      <c r="BI32" s="303"/>
      <c r="BJ32" s="303"/>
      <c r="BK32" s="303"/>
      <c r="BL32" s="303"/>
      <c r="BM32" s="303"/>
      <c r="BN32" s="303"/>
      <c r="BO32" s="303"/>
      <c r="BP32" s="303"/>
    </row>
    <row r="33" spans="1:68" ht="15.75" x14ac:dyDescent="0.25">
      <c r="B33" s="185" t="s">
        <v>312</v>
      </c>
      <c r="C33" s="186" t="s">
        <v>313</v>
      </c>
      <c r="D33" s="147" t="s">
        <v>460</v>
      </c>
      <c r="E33" s="146" t="s">
        <v>459</v>
      </c>
      <c r="F33" t="s">
        <v>765</v>
      </c>
      <c r="G33" s="116" t="s">
        <v>163</v>
      </c>
      <c r="H33" t="s">
        <v>164</v>
      </c>
      <c r="I33" s="146" t="s">
        <v>459</v>
      </c>
      <c r="J33" s="292" t="s">
        <v>760</v>
      </c>
      <c r="K33" s="335">
        <v>2946</v>
      </c>
      <c r="L33" t="s">
        <v>761</v>
      </c>
      <c r="M33" s="320">
        <v>7105</v>
      </c>
      <c r="N33" s="336" t="str">
        <f>'для впр'!E50</f>
        <v>Кромка в колір</v>
      </c>
      <c r="O33" s="337" t="str">
        <f>'для впр'!F50</f>
        <v>GL-201</v>
      </c>
      <c r="P33" s="336">
        <f>'для впр'!G50</f>
        <v>0</v>
      </c>
      <c r="Q33" s="337" t="str">
        <f>'для впр'!H50</f>
        <v>GL-201</v>
      </c>
      <c r="R33" s="336"/>
      <c r="S33" s="153" t="str">
        <f>'для впр'!J41</f>
        <v>Кромка Нестандарт</v>
      </c>
      <c r="T33" s="296">
        <f>'для впр'!K41</f>
        <v>0</v>
      </c>
      <c r="U33" s="151">
        <f>'для впр'!L41</f>
        <v>0</v>
      </c>
      <c r="V33" s="123">
        <f>'для впр'!M41</f>
        <v>0</v>
      </c>
      <c r="W33" s="187"/>
      <c r="X33" s="187"/>
      <c r="Y33" s="187"/>
      <c r="Z33" s="187"/>
      <c r="AA33" s="185" t="s">
        <v>312</v>
      </c>
      <c r="AB33" s="186" t="s">
        <v>313</v>
      </c>
      <c r="AC33" s="185" t="s">
        <v>269</v>
      </c>
      <c r="AD33">
        <v>32</v>
      </c>
      <c r="AE33">
        <v>32</v>
      </c>
      <c r="AF33">
        <v>0.84</v>
      </c>
      <c r="AG33">
        <v>0.81</v>
      </c>
      <c r="AH33">
        <v>0.84</v>
      </c>
      <c r="AI33">
        <v>0.81</v>
      </c>
      <c r="AK33" t="s">
        <v>762</v>
      </c>
      <c r="AN33" s="118" t="s">
        <v>452</v>
      </c>
      <c r="AR33" s="296" t="s">
        <v>24</v>
      </c>
      <c r="AS33" s="296" t="str">
        <f t="shared" si="0"/>
        <v>Кромка в колір</v>
      </c>
      <c r="AT33" s="296" t="str">
        <f t="shared" si="1"/>
        <v>GL-201</v>
      </c>
      <c r="AU33" s="296">
        <f t="shared" si="2"/>
        <v>0</v>
      </c>
      <c r="AV33" s="296" t="str">
        <f t="shared" si="3"/>
        <v>GL-201</v>
      </c>
      <c r="AW33" s="153" t="s">
        <v>272</v>
      </c>
      <c r="AX33" s="296" t="str">
        <f t="shared" si="4"/>
        <v>Кромка Нестандарт</v>
      </c>
      <c r="AY33" s="296">
        <f t="shared" si="5"/>
        <v>0</v>
      </c>
      <c r="AZ33" s="296">
        <f t="shared" si="6"/>
        <v>0</v>
      </c>
      <c r="BA33" s="298">
        <f t="shared" si="7"/>
        <v>0</v>
      </c>
      <c r="BB33" s="118"/>
      <c r="BC33" s="118"/>
      <c r="BD33" s="118"/>
      <c r="BE33" s="118"/>
      <c r="BF33" s="117"/>
      <c r="BG33" s="118" t="str">
        <f>VLOOKUP(G33,код!A:G,2,FALSE())</f>
        <v>РО127641   </v>
      </c>
    </row>
    <row r="34" spans="1:68" ht="15.75" x14ac:dyDescent="0.25">
      <c r="B34" s="185" t="s">
        <v>327</v>
      </c>
      <c r="C34" s="186" t="s">
        <v>328</v>
      </c>
      <c r="D34" s="147" t="s">
        <v>463</v>
      </c>
      <c r="E34" s="146" t="s">
        <v>462</v>
      </c>
      <c r="F34" t="s">
        <v>766</v>
      </c>
      <c r="G34" s="116" t="s">
        <v>165</v>
      </c>
      <c r="H34" t="s">
        <v>166</v>
      </c>
      <c r="I34" s="146" t="s">
        <v>462</v>
      </c>
      <c r="J34" s="292" t="s">
        <v>760</v>
      </c>
      <c r="K34" s="335">
        <v>2946</v>
      </c>
      <c r="L34" t="s">
        <v>761</v>
      </c>
      <c r="M34" s="320">
        <v>7105</v>
      </c>
      <c r="N34" s="336" t="str">
        <f>'для впр'!E51</f>
        <v>Кромка в колір</v>
      </c>
      <c r="O34" s="295" t="str">
        <f>'для впр'!F51</f>
        <v>GL-802</v>
      </c>
      <c r="P34" s="151">
        <f>'для впр'!G51</f>
        <v>0</v>
      </c>
      <c r="Q34" s="118" t="str">
        <f>'для впр'!H51</f>
        <v>GL-802</v>
      </c>
      <c r="R34" s="152"/>
      <c r="S34" s="153" t="str">
        <f>'для впр'!J42</f>
        <v>Кромка Нестандарт</v>
      </c>
      <c r="T34" s="296">
        <f>'для впр'!K42</f>
        <v>0</v>
      </c>
      <c r="U34" s="151">
        <f>'для впр'!L42</f>
        <v>0</v>
      </c>
      <c r="V34" s="123">
        <f>'для впр'!M42</f>
        <v>0</v>
      </c>
      <c r="W34" s="198"/>
      <c r="X34" s="198"/>
      <c r="Y34" s="198"/>
      <c r="Z34" s="198"/>
      <c r="AA34" s="185" t="s">
        <v>327</v>
      </c>
      <c r="AB34" s="186" t="s">
        <v>328</v>
      </c>
      <c r="AC34" s="185" t="s">
        <v>269</v>
      </c>
      <c r="AD34">
        <v>32</v>
      </c>
      <c r="AE34">
        <v>32</v>
      </c>
      <c r="AF34">
        <v>0.84</v>
      </c>
      <c r="AG34">
        <v>0.81</v>
      </c>
      <c r="AH34">
        <v>0.84</v>
      </c>
      <c r="AI34">
        <v>0.81</v>
      </c>
      <c r="AK34" t="s">
        <v>762</v>
      </c>
      <c r="AN34" s="118" t="s">
        <v>452</v>
      </c>
      <c r="AR34" s="296" t="s">
        <v>24</v>
      </c>
      <c r="AS34" s="296" t="str">
        <f t="shared" si="0"/>
        <v>Кромка в колір</v>
      </c>
      <c r="AT34" s="296" t="str">
        <f t="shared" si="1"/>
        <v>GL-802</v>
      </c>
      <c r="AU34" s="296">
        <f t="shared" si="2"/>
        <v>0</v>
      </c>
      <c r="AV34" s="296" t="str">
        <f t="shared" si="3"/>
        <v>GL-802</v>
      </c>
      <c r="AW34" s="153" t="s">
        <v>272</v>
      </c>
      <c r="AX34" s="296" t="str">
        <f t="shared" si="4"/>
        <v>Кромка Нестандарт</v>
      </c>
      <c r="AY34" s="296">
        <f t="shared" si="5"/>
        <v>0</v>
      </c>
      <c r="AZ34" s="296">
        <f t="shared" si="6"/>
        <v>0</v>
      </c>
      <c r="BA34" s="298">
        <f t="shared" si="7"/>
        <v>0</v>
      </c>
      <c r="BB34" s="118"/>
      <c r="BC34" s="118"/>
      <c r="BD34" s="118"/>
      <c r="BE34" s="118"/>
      <c r="BF34" s="117"/>
      <c r="BG34" s="118" t="str">
        <f>VLOOKUP(G34,код!A:G,2,FALSE())</f>
        <v>РО127642   </v>
      </c>
    </row>
    <row r="35" spans="1:68" ht="15.75" x14ac:dyDescent="0.25">
      <c r="A35" s="303"/>
      <c r="B35" s="329" t="s">
        <v>467</v>
      </c>
      <c r="C35" s="330" t="s">
        <v>468</v>
      </c>
      <c r="D35" s="306" t="s">
        <v>466</v>
      </c>
      <c r="E35" s="204" t="s">
        <v>465</v>
      </c>
      <c r="F35" s="303" t="s">
        <v>767</v>
      </c>
      <c r="G35" s="116" t="s">
        <v>167</v>
      </c>
      <c r="H35" s="303" t="s">
        <v>168</v>
      </c>
      <c r="I35" s="204" t="s">
        <v>465</v>
      </c>
      <c r="J35" s="307" t="s">
        <v>760</v>
      </c>
      <c r="K35" s="331">
        <v>2946</v>
      </c>
      <c r="L35" s="303" t="s">
        <v>761</v>
      </c>
      <c r="M35" s="320">
        <v>7105</v>
      </c>
      <c r="N35" s="294" t="str">
        <f>'для впр'!E52</f>
        <v>Кромка в колір</v>
      </c>
      <c r="O35" s="309" t="str">
        <f>'для впр'!F52</f>
        <v>GL-807</v>
      </c>
      <c r="P35" s="195">
        <f>'для впр'!G52</f>
        <v>0</v>
      </c>
      <c r="Q35" s="116" t="str">
        <f>'для впр'!H52</f>
        <v>GL-807</v>
      </c>
      <c r="R35" s="170"/>
      <c r="S35" s="153" t="str">
        <f>'для впр'!J43</f>
        <v>Кромка Нестандарт</v>
      </c>
      <c r="T35" s="296">
        <f>'для впр'!K43</f>
        <v>0</v>
      </c>
      <c r="U35" s="151">
        <f>'для впр'!L43</f>
        <v>0</v>
      </c>
      <c r="V35" s="123">
        <f>'для впр'!M43</f>
        <v>0</v>
      </c>
      <c r="W35" s="116"/>
      <c r="X35" s="116"/>
      <c r="Y35" s="116"/>
      <c r="Z35" s="116"/>
      <c r="AA35" s="329" t="s">
        <v>467</v>
      </c>
      <c r="AB35" s="330" t="s">
        <v>468</v>
      </c>
      <c r="AC35" s="329" t="s">
        <v>269</v>
      </c>
      <c r="AD35" s="303">
        <v>32</v>
      </c>
      <c r="AE35" s="303">
        <v>32</v>
      </c>
      <c r="AF35" s="303">
        <v>0.84</v>
      </c>
      <c r="AG35" s="303">
        <v>0.81</v>
      </c>
      <c r="AH35" s="303">
        <v>0.84</v>
      </c>
      <c r="AI35" s="303">
        <v>0.81</v>
      </c>
      <c r="AJ35" s="303"/>
      <c r="AK35" s="303" t="s">
        <v>762</v>
      </c>
      <c r="AL35" s="303"/>
      <c r="AM35" s="303"/>
      <c r="AN35" s="312" t="s">
        <v>452</v>
      </c>
      <c r="AO35" s="303"/>
      <c r="AP35" s="303"/>
      <c r="AQ35" s="303"/>
      <c r="AR35" s="296" t="s">
        <v>24</v>
      </c>
      <c r="AS35" s="296" t="str">
        <f t="shared" si="0"/>
        <v>Кромка в колір</v>
      </c>
      <c r="AT35" s="296" t="str">
        <f t="shared" si="1"/>
        <v>GL-807</v>
      </c>
      <c r="AU35" s="296">
        <f t="shared" si="2"/>
        <v>0</v>
      </c>
      <c r="AV35" s="296" t="str">
        <f t="shared" si="3"/>
        <v>GL-807</v>
      </c>
      <c r="AW35" s="153" t="s">
        <v>272</v>
      </c>
      <c r="AX35" s="296" t="str">
        <f t="shared" si="4"/>
        <v>Кромка Нестандарт</v>
      </c>
      <c r="AY35" s="296">
        <f t="shared" si="5"/>
        <v>0</v>
      </c>
      <c r="AZ35" s="296">
        <f t="shared" si="6"/>
        <v>0</v>
      </c>
      <c r="BA35" s="298">
        <f t="shared" si="7"/>
        <v>0</v>
      </c>
      <c r="BB35" s="312"/>
      <c r="BC35" s="118"/>
      <c r="BD35" s="118"/>
      <c r="BE35" s="118"/>
      <c r="BF35" s="117"/>
      <c r="BG35" s="118" t="str">
        <f>VLOOKUP(G35,код!A:G,2,FALSE())</f>
        <v>РО127643   </v>
      </c>
      <c r="BH35" s="303"/>
      <c r="BI35" s="303"/>
      <c r="BJ35" s="303"/>
      <c r="BK35" s="303"/>
      <c r="BL35" s="303"/>
      <c r="BM35" s="303"/>
      <c r="BN35" s="303"/>
      <c r="BO35" s="303"/>
      <c r="BP35" s="303"/>
    </row>
    <row r="36" spans="1:68" ht="15.75" x14ac:dyDescent="0.25">
      <c r="A36" s="303"/>
      <c r="B36" s="338" t="s">
        <v>473</v>
      </c>
      <c r="C36" s="339" t="s">
        <v>474</v>
      </c>
      <c r="D36" s="306" t="s">
        <v>472</v>
      </c>
      <c r="E36" s="204" t="s">
        <v>471</v>
      </c>
      <c r="F36" s="303" t="s">
        <v>768</v>
      </c>
      <c r="G36" s="116" t="s">
        <v>171</v>
      </c>
      <c r="H36" s="303" t="s">
        <v>172</v>
      </c>
      <c r="I36" s="204" t="s">
        <v>471</v>
      </c>
      <c r="J36" s="307" t="s">
        <v>760</v>
      </c>
      <c r="K36" s="331">
        <v>2946</v>
      </c>
      <c r="L36" s="303" t="s">
        <v>761</v>
      </c>
      <c r="M36" s="320">
        <v>7105</v>
      </c>
      <c r="N36" s="232" t="str">
        <f>'для впр'!E53</f>
        <v>Кромка в колір</v>
      </c>
      <c r="O36" s="340" t="str">
        <f>'для впр'!F53</f>
        <v>GL-808</v>
      </c>
      <c r="P36" s="341">
        <f>'для впр'!G53</f>
        <v>0</v>
      </c>
      <c r="Q36" s="342" t="str">
        <f>'для впр'!H53</f>
        <v>GL-808</v>
      </c>
      <c r="R36" s="343"/>
      <c r="S36" s="153" t="str">
        <f>'для впр'!J44</f>
        <v>Кромка Нестандарт</v>
      </c>
      <c r="T36" s="296">
        <f>'для впр'!K44</f>
        <v>0</v>
      </c>
      <c r="U36" s="151">
        <f>'для впр'!L44</f>
        <v>0</v>
      </c>
      <c r="V36" s="123">
        <f>'для впр'!M44</f>
        <v>0</v>
      </c>
      <c r="W36" s="342"/>
      <c r="X36" s="342"/>
      <c r="Y36" s="342"/>
      <c r="Z36" s="342"/>
      <c r="AA36" s="338" t="s">
        <v>473</v>
      </c>
      <c r="AB36" s="339" t="s">
        <v>474</v>
      </c>
      <c r="AC36" s="338" t="s">
        <v>269</v>
      </c>
      <c r="AD36" s="303">
        <v>32</v>
      </c>
      <c r="AE36" s="303">
        <v>32</v>
      </c>
      <c r="AF36" s="303">
        <v>0.84</v>
      </c>
      <c r="AG36" s="303">
        <v>0.81</v>
      </c>
      <c r="AH36" s="303">
        <v>0.84</v>
      </c>
      <c r="AI36" s="303">
        <v>0.81</v>
      </c>
      <c r="AJ36" s="303"/>
      <c r="AK36" s="303" t="s">
        <v>762</v>
      </c>
      <c r="AL36" s="303"/>
      <c r="AM36" s="303"/>
      <c r="AN36" s="344" t="s">
        <v>452</v>
      </c>
      <c r="AO36" s="303"/>
      <c r="AP36" s="303"/>
      <c r="AQ36" s="303"/>
      <c r="AR36" s="296" t="s">
        <v>24</v>
      </c>
      <c r="AS36" s="296" t="str">
        <f t="shared" si="0"/>
        <v>Кромка в колір</v>
      </c>
      <c r="AT36" s="296" t="str">
        <f t="shared" si="1"/>
        <v>GL-808</v>
      </c>
      <c r="AU36" s="296">
        <f t="shared" si="2"/>
        <v>0</v>
      </c>
      <c r="AV36" s="296" t="str">
        <f t="shared" si="3"/>
        <v>GL-808</v>
      </c>
      <c r="AW36" s="153" t="s">
        <v>272</v>
      </c>
      <c r="AX36" s="296" t="str">
        <f t="shared" si="4"/>
        <v>Кромка Нестандарт</v>
      </c>
      <c r="AY36" s="296">
        <f t="shared" si="5"/>
        <v>0</v>
      </c>
      <c r="AZ36" s="296">
        <f t="shared" si="6"/>
        <v>0</v>
      </c>
      <c r="BA36" s="298">
        <f t="shared" si="7"/>
        <v>0</v>
      </c>
      <c r="BB36" s="312"/>
      <c r="BC36" s="118"/>
      <c r="BD36" s="118"/>
      <c r="BE36" s="118"/>
      <c r="BF36" s="117"/>
      <c r="BG36" s="118" t="str">
        <f>VLOOKUP(G36,код!A:G,2,FALSE())</f>
        <v>РО127644   </v>
      </c>
      <c r="BH36" s="303"/>
      <c r="BI36" s="303"/>
      <c r="BJ36" s="303"/>
      <c r="BK36" s="303"/>
      <c r="BL36" s="303"/>
      <c r="BM36" s="303"/>
      <c r="BN36" s="303"/>
      <c r="BO36" s="303"/>
      <c r="BP36" s="303"/>
    </row>
    <row r="37" spans="1:68" ht="15.75" x14ac:dyDescent="0.25">
      <c r="A37" s="303"/>
      <c r="B37" s="329" t="s">
        <v>479</v>
      </c>
      <c r="C37" s="330" t="s">
        <v>480</v>
      </c>
      <c r="D37" s="306" t="s">
        <v>478</v>
      </c>
      <c r="E37" s="204" t="s">
        <v>477</v>
      </c>
      <c r="F37" s="303" t="s">
        <v>769</v>
      </c>
      <c r="G37" s="116" t="s">
        <v>169</v>
      </c>
      <c r="H37" s="303" t="s">
        <v>170</v>
      </c>
      <c r="I37" s="204" t="s">
        <v>477</v>
      </c>
      <c r="J37" s="307" t="s">
        <v>760</v>
      </c>
      <c r="K37" s="331">
        <v>2946</v>
      </c>
      <c r="L37" s="303" t="s">
        <v>761</v>
      </c>
      <c r="M37" s="320">
        <v>7105</v>
      </c>
      <c r="N37" s="294" t="str">
        <f>'для впр'!E54</f>
        <v>Кромка в колір</v>
      </c>
      <c r="O37" s="309" t="str">
        <f>'для впр'!F54</f>
        <v>GL-402</v>
      </c>
      <c r="P37" s="195">
        <f>'для впр'!G54</f>
        <v>0</v>
      </c>
      <c r="Q37" s="116" t="str">
        <f>'для впр'!H54</f>
        <v>GL-402</v>
      </c>
      <c r="R37" s="170"/>
      <c r="S37" s="153" t="str">
        <f>'для впр'!J47</f>
        <v>Кромка Нестандарт</v>
      </c>
      <c r="T37" s="296">
        <f>'для впр'!K47</f>
        <v>0</v>
      </c>
      <c r="U37" s="151">
        <f>'для впр'!L47</f>
        <v>0</v>
      </c>
      <c r="V37" s="123">
        <f>'для впр'!M47</f>
        <v>0</v>
      </c>
      <c r="W37" s="116"/>
      <c r="X37" s="116"/>
      <c r="Y37" s="116"/>
      <c r="Z37" s="116"/>
      <c r="AA37" s="329" t="s">
        <v>479</v>
      </c>
      <c r="AB37" s="330" t="s">
        <v>480</v>
      </c>
      <c r="AC37" s="329" t="s">
        <v>269</v>
      </c>
      <c r="AD37" s="303">
        <v>32</v>
      </c>
      <c r="AE37" s="303">
        <v>32</v>
      </c>
      <c r="AF37" s="303">
        <v>0.84</v>
      </c>
      <c r="AG37" s="303">
        <v>0.81</v>
      </c>
      <c r="AH37" s="303">
        <v>0.84</v>
      </c>
      <c r="AI37" s="303">
        <v>0.81</v>
      </c>
      <c r="AJ37" s="303"/>
      <c r="AK37" s="303" t="s">
        <v>762</v>
      </c>
      <c r="AL37" s="303"/>
      <c r="AM37" s="303"/>
      <c r="AN37" s="312" t="s">
        <v>452</v>
      </c>
      <c r="AO37" s="303"/>
      <c r="AP37" s="303"/>
      <c r="AQ37" s="303"/>
      <c r="AR37" s="296" t="s">
        <v>24</v>
      </c>
      <c r="AS37" s="296" t="str">
        <f t="shared" ref="AS37:AS68" si="8">N37</f>
        <v>Кромка в колір</v>
      </c>
      <c r="AT37" s="296" t="str">
        <f t="shared" ref="AT37:AT68" si="9">O37</f>
        <v>GL-402</v>
      </c>
      <c r="AU37" s="296">
        <f t="shared" ref="AU37:AU68" si="10">P37</f>
        <v>0</v>
      </c>
      <c r="AV37" s="296" t="str">
        <f t="shared" ref="AV37:AV68" si="11">Q37</f>
        <v>GL-402</v>
      </c>
      <c r="AW37" s="153" t="s">
        <v>272</v>
      </c>
      <c r="AX37" s="296" t="str">
        <f t="shared" ref="AX37:AX68" si="12">S37</f>
        <v>Кромка Нестандарт</v>
      </c>
      <c r="AY37" s="296">
        <f t="shared" ref="AY37:AY68" si="13">T37</f>
        <v>0</v>
      </c>
      <c r="AZ37" s="296">
        <f t="shared" ref="AZ37:AZ68" si="14">U37</f>
        <v>0</v>
      </c>
      <c r="BA37" s="298">
        <f t="shared" ref="BA37:BA68" si="15">V37</f>
        <v>0</v>
      </c>
      <c r="BB37" s="312"/>
      <c r="BC37" s="118"/>
      <c r="BD37" s="118"/>
      <c r="BE37" s="118"/>
      <c r="BF37" s="117"/>
      <c r="BG37" s="118" t="str">
        <f>VLOOKUP(G37,код!A:G,2,FALSE())</f>
        <v>РО127645   </v>
      </c>
      <c r="BH37" s="303"/>
      <c r="BI37" s="303"/>
      <c r="BJ37" s="303"/>
      <c r="BK37" s="303"/>
      <c r="BL37" s="303"/>
      <c r="BM37" s="303"/>
      <c r="BN37" s="303"/>
      <c r="BO37" s="303"/>
      <c r="BP37" s="303"/>
    </row>
    <row r="38" spans="1:68" ht="15.75" x14ac:dyDescent="0.25">
      <c r="A38" s="303"/>
      <c r="B38" s="329" t="s">
        <v>485</v>
      </c>
      <c r="C38" s="330" t="s">
        <v>303</v>
      </c>
      <c r="D38" s="306" t="s">
        <v>484</v>
      </c>
      <c r="E38" s="204" t="s">
        <v>483</v>
      </c>
      <c r="F38" s="303" t="s">
        <v>770</v>
      </c>
      <c r="G38" s="116" t="s">
        <v>177</v>
      </c>
      <c r="H38" s="303" t="s">
        <v>178</v>
      </c>
      <c r="I38" s="204" t="s">
        <v>483</v>
      </c>
      <c r="J38" s="307" t="s">
        <v>771</v>
      </c>
      <c r="K38" s="331">
        <v>2946</v>
      </c>
      <c r="L38" s="303" t="s">
        <v>772</v>
      </c>
      <c r="M38" s="320">
        <v>7105</v>
      </c>
      <c r="N38" s="294" t="str">
        <f>'для впр'!E55</f>
        <v>Кромка в колір</v>
      </c>
      <c r="O38" s="309" t="str">
        <f>'для впр'!F55</f>
        <v>MT-002</v>
      </c>
      <c r="P38" s="195">
        <f>'для впр'!G55</f>
        <v>0</v>
      </c>
      <c r="Q38" s="116" t="str">
        <f>'для впр'!H55</f>
        <v>MT-002</v>
      </c>
      <c r="R38" s="345"/>
      <c r="S38" s="153" t="str">
        <f>'для впр'!J48</f>
        <v>Кромка Нестандарт</v>
      </c>
      <c r="T38" s="296">
        <f>'для впр'!K48</f>
        <v>0</v>
      </c>
      <c r="U38" s="151">
        <f>'для впр'!L48</f>
        <v>0</v>
      </c>
      <c r="V38" s="123">
        <f>'для впр'!M48</f>
        <v>0</v>
      </c>
      <c r="W38" s="346"/>
      <c r="X38" s="346"/>
      <c r="Y38" s="346"/>
      <c r="Z38" s="346"/>
      <c r="AA38" s="329" t="s">
        <v>485</v>
      </c>
      <c r="AB38" s="330" t="s">
        <v>303</v>
      </c>
      <c r="AC38" s="329" t="s">
        <v>275</v>
      </c>
      <c r="AD38" s="303">
        <v>32</v>
      </c>
      <c r="AE38" s="303">
        <v>32</v>
      </c>
      <c r="AF38" s="303">
        <v>0.84</v>
      </c>
      <c r="AG38" s="303">
        <v>0.81</v>
      </c>
      <c r="AH38" s="303">
        <v>0.47</v>
      </c>
      <c r="AI38" s="303">
        <v>0.81</v>
      </c>
      <c r="AJ38" s="303"/>
      <c r="AK38" s="303" t="s">
        <v>762</v>
      </c>
      <c r="AL38" s="303"/>
      <c r="AM38" s="303"/>
      <c r="AN38" s="312" t="s">
        <v>452</v>
      </c>
      <c r="AO38" s="303"/>
      <c r="AP38" s="303"/>
      <c r="AQ38" s="303"/>
      <c r="AR38" s="296" t="s">
        <v>24</v>
      </c>
      <c r="AS38" s="296" t="str">
        <f t="shared" si="8"/>
        <v>Кромка в колір</v>
      </c>
      <c r="AT38" s="296" t="str">
        <f t="shared" si="9"/>
        <v>MT-002</v>
      </c>
      <c r="AU38" s="296">
        <f t="shared" si="10"/>
        <v>0</v>
      </c>
      <c r="AV38" s="296" t="str">
        <f t="shared" si="11"/>
        <v>MT-002</v>
      </c>
      <c r="AW38" s="153" t="s">
        <v>272</v>
      </c>
      <c r="AX38" s="296" t="str">
        <f t="shared" si="12"/>
        <v>Кромка Нестандарт</v>
      </c>
      <c r="AY38" s="296">
        <f t="shared" si="13"/>
        <v>0</v>
      </c>
      <c r="AZ38" s="296">
        <f t="shared" si="14"/>
        <v>0</v>
      </c>
      <c r="BA38" s="298">
        <f t="shared" si="15"/>
        <v>0</v>
      </c>
      <c r="BB38" s="312"/>
      <c r="BC38" s="118"/>
      <c r="BD38" s="118"/>
      <c r="BE38" s="118"/>
      <c r="BF38" s="117"/>
      <c r="BG38" s="118" t="str">
        <f>VLOOKUP(G38,код!A:G,2,FALSE())</f>
        <v>РО127646   </v>
      </c>
      <c r="BH38" s="303"/>
      <c r="BI38" s="303"/>
      <c r="BJ38" s="303"/>
      <c r="BK38" s="303"/>
      <c r="BL38" s="303"/>
      <c r="BM38" s="303"/>
      <c r="BN38" s="303"/>
      <c r="BO38" s="303"/>
      <c r="BP38" s="303"/>
    </row>
    <row r="39" spans="1:68" ht="15.75" x14ac:dyDescent="0.25">
      <c r="A39" s="303"/>
      <c r="B39" s="329" t="s">
        <v>489</v>
      </c>
      <c r="C39" s="330" t="s">
        <v>308</v>
      </c>
      <c r="D39" s="306" t="s">
        <v>488</v>
      </c>
      <c r="E39" s="204" t="s">
        <v>487</v>
      </c>
      <c r="F39" s="303" t="s">
        <v>773</v>
      </c>
      <c r="G39" s="116" t="s">
        <v>173</v>
      </c>
      <c r="H39" s="303" t="s">
        <v>174</v>
      </c>
      <c r="I39" s="204" t="s">
        <v>487</v>
      </c>
      <c r="J39" s="307" t="s">
        <v>771</v>
      </c>
      <c r="K39" s="331">
        <v>2946</v>
      </c>
      <c r="L39" s="303" t="s">
        <v>772</v>
      </c>
      <c r="M39" s="320">
        <v>7105</v>
      </c>
      <c r="N39" s="294" t="str">
        <f>'для впр'!E56</f>
        <v>Кромка в колір</v>
      </c>
      <c r="O39" s="309" t="str">
        <f>'для впр'!F56</f>
        <v>MT-001</v>
      </c>
      <c r="P39" s="195">
        <f>'для впр'!G56</f>
        <v>0</v>
      </c>
      <c r="Q39" s="116" t="str">
        <f>'для впр'!H56</f>
        <v>MT-001</v>
      </c>
      <c r="R39" s="170"/>
      <c r="S39" s="153" t="str">
        <f>'для впр'!J49</f>
        <v>Кромка Нестандарт</v>
      </c>
      <c r="T39" s="296">
        <f>'для впр'!K49</f>
        <v>0</v>
      </c>
      <c r="U39" s="151">
        <f>'для впр'!L49</f>
        <v>0</v>
      </c>
      <c r="V39" s="123">
        <f>'для впр'!M49</f>
        <v>0</v>
      </c>
      <c r="W39" s="116"/>
      <c r="X39" s="116"/>
      <c r="Y39" s="116"/>
      <c r="Z39" s="116"/>
      <c r="AA39" s="329" t="s">
        <v>489</v>
      </c>
      <c r="AB39" s="330" t="s">
        <v>308</v>
      </c>
      <c r="AC39" s="329" t="s">
        <v>275</v>
      </c>
      <c r="AD39" s="303">
        <v>32</v>
      </c>
      <c r="AE39" s="303">
        <v>32</v>
      </c>
      <c r="AF39" s="303">
        <v>0.84</v>
      </c>
      <c r="AG39" s="303">
        <v>0.81</v>
      </c>
      <c r="AH39" s="303">
        <v>0.47</v>
      </c>
      <c r="AI39" s="303">
        <v>0.81</v>
      </c>
      <c r="AJ39" s="303"/>
      <c r="AK39" s="303" t="s">
        <v>762</v>
      </c>
      <c r="AL39" s="303"/>
      <c r="AM39" s="303"/>
      <c r="AN39" s="312" t="s">
        <v>452</v>
      </c>
      <c r="AO39" s="303"/>
      <c r="AP39" s="303"/>
      <c r="AQ39" s="303"/>
      <c r="AR39" s="296" t="s">
        <v>24</v>
      </c>
      <c r="AS39" s="296" t="str">
        <f t="shared" si="8"/>
        <v>Кромка в колір</v>
      </c>
      <c r="AT39" s="296" t="str">
        <f t="shared" si="9"/>
        <v>MT-001</v>
      </c>
      <c r="AU39" s="296">
        <f t="shared" si="10"/>
        <v>0</v>
      </c>
      <c r="AV39" s="296" t="str">
        <f t="shared" si="11"/>
        <v>MT-001</v>
      </c>
      <c r="AW39" s="153" t="s">
        <v>272</v>
      </c>
      <c r="AX39" s="296" t="str">
        <f t="shared" si="12"/>
        <v>Кромка Нестандарт</v>
      </c>
      <c r="AY39" s="296">
        <f t="shared" si="13"/>
        <v>0</v>
      </c>
      <c r="AZ39" s="296">
        <f t="shared" si="14"/>
        <v>0</v>
      </c>
      <c r="BA39" s="298">
        <f t="shared" si="15"/>
        <v>0</v>
      </c>
      <c r="BB39" s="312"/>
      <c r="BC39" s="118"/>
      <c r="BD39" s="118"/>
      <c r="BE39" s="118"/>
      <c r="BF39" s="117"/>
      <c r="BG39" s="118" t="str">
        <f>VLOOKUP(G39,код!A:G,2,FALSE())</f>
        <v>РО127647   </v>
      </c>
      <c r="BH39" s="303"/>
      <c r="BI39" s="303"/>
      <c r="BJ39" s="303"/>
      <c r="BK39" s="303"/>
      <c r="BL39" s="303"/>
      <c r="BM39" s="303"/>
      <c r="BN39" s="303"/>
      <c r="BO39" s="303"/>
      <c r="BP39" s="303"/>
    </row>
    <row r="40" spans="1:68" ht="15.75" x14ac:dyDescent="0.25">
      <c r="A40" s="303"/>
      <c r="B40" s="332" t="s">
        <v>493</v>
      </c>
      <c r="C40" s="333" t="s">
        <v>298</v>
      </c>
      <c r="D40" s="306" t="s">
        <v>492</v>
      </c>
      <c r="E40" s="204" t="s">
        <v>491</v>
      </c>
      <c r="F40" s="303" t="s">
        <v>774</v>
      </c>
      <c r="G40" s="116" t="s">
        <v>175</v>
      </c>
      <c r="H40" s="303" t="s">
        <v>176</v>
      </c>
      <c r="I40" s="204" t="s">
        <v>491</v>
      </c>
      <c r="J40" s="307" t="s">
        <v>771</v>
      </c>
      <c r="K40" s="331">
        <v>2946</v>
      </c>
      <c r="L40" s="303" t="s">
        <v>772</v>
      </c>
      <c r="M40" s="320">
        <v>7105</v>
      </c>
      <c r="N40" s="299" t="str">
        <f>'для впр'!E57</f>
        <v>Кромка в колір</v>
      </c>
      <c r="O40" s="321" t="str">
        <f>'для впр'!F57</f>
        <v>MT-000</v>
      </c>
      <c r="P40" s="322">
        <f>'для впр'!G57</f>
        <v>0</v>
      </c>
      <c r="Q40" s="301" t="str">
        <f>'для впр'!H57</f>
        <v>MT-000</v>
      </c>
      <c r="R40" s="264"/>
      <c r="S40" s="153" t="str">
        <f>'для впр'!J50</f>
        <v>Кромка Нестандарт</v>
      </c>
      <c r="T40" s="296">
        <f>'для впр'!K50</f>
        <v>0</v>
      </c>
      <c r="U40" s="151">
        <f>'для впр'!L50</f>
        <v>0</v>
      </c>
      <c r="V40" s="123">
        <f>'для впр'!M50</f>
        <v>0</v>
      </c>
      <c r="W40" s="301"/>
      <c r="X40" s="301"/>
      <c r="Y40" s="301"/>
      <c r="Z40" s="301"/>
      <c r="AA40" s="332" t="s">
        <v>493</v>
      </c>
      <c r="AB40" s="333" t="s">
        <v>298</v>
      </c>
      <c r="AC40" s="332" t="s">
        <v>275</v>
      </c>
      <c r="AD40" s="303">
        <v>32</v>
      </c>
      <c r="AE40" s="303">
        <v>32</v>
      </c>
      <c r="AF40" s="303">
        <v>0.84</v>
      </c>
      <c r="AG40" s="303">
        <v>0.81</v>
      </c>
      <c r="AH40" s="303">
        <v>0.47</v>
      </c>
      <c r="AI40" s="303">
        <v>0.81</v>
      </c>
      <c r="AJ40" s="303"/>
      <c r="AK40" s="303" t="s">
        <v>762</v>
      </c>
      <c r="AL40" s="303"/>
      <c r="AM40" s="303"/>
      <c r="AN40" s="334" t="s">
        <v>452</v>
      </c>
      <c r="AO40" s="303"/>
      <c r="AP40" s="303"/>
      <c r="AQ40" s="303"/>
      <c r="AR40" s="296" t="s">
        <v>24</v>
      </c>
      <c r="AS40" s="296" t="str">
        <f t="shared" si="8"/>
        <v>Кромка в колір</v>
      </c>
      <c r="AT40" s="296" t="str">
        <f t="shared" si="9"/>
        <v>MT-000</v>
      </c>
      <c r="AU40" s="296">
        <f t="shared" si="10"/>
        <v>0</v>
      </c>
      <c r="AV40" s="296" t="str">
        <f t="shared" si="11"/>
        <v>MT-000</v>
      </c>
      <c r="AW40" s="153" t="s">
        <v>272</v>
      </c>
      <c r="AX40" s="296" t="str">
        <f t="shared" si="12"/>
        <v>Кромка Нестандарт</v>
      </c>
      <c r="AY40" s="296">
        <f t="shared" si="13"/>
        <v>0</v>
      </c>
      <c r="AZ40" s="296">
        <f t="shared" si="14"/>
        <v>0</v>
      </c>
      <c r="BA40" s="298">
        <f t="shared" si="15"/>
        <v>0</v>
      </c>
      <c r="BB40" s="312"/>
      <c r="BC40" s="118"/>
      <c r="BD40" s="118"/>
      <c r="BE40" s="118"/>
      <c r="BF40" s="117"/>
      <c r="BG40" s="118" t="str">
        <f>VLOOKUP(G40,код!A:G,2,FALSE())</f>
        <v>РО127648   </v>
      </c>
      <c r="BH40" s="303"/>
      <c r="BI40" s="303"/>
      <c r="BJ40" s="303"/>
      <c r="BK40" s="303"/>
      <c r="BL40" s="303"/>
      <c r="BM40" s="303"/>
      <c r="BN40" s="303"/>
      <c r="BO40" s="303"/>
      <c r="BP40" s="303"/>
    </row>
    <row r="41" spans="1:68" ht="15.75" x14ac:dyDescent="0.25">
      <c r="B41" s="185" t="s">
        <v>497</v>
      </c>
      <c r="C41" s="186" t="s">
        <v>313</v>
      </c>
      <c r="D41" s="147" t="s">
        <v>496</v>
      </c>
      <c r="E41" s="146" t="s">
        <v>495</v>
      </c>
      <c r="F41" t="s">
        <v>775</v>
      </c>
      <c r="G41" s="116" t="s">
        <v>179</v>
      </c>
      <c r="H41" t="s">
        <v>180</v>
      </c>
      <c r="I41" s="146" t="s">
        <v>495</v>
      </c>
      <c r="J41" s="292" t="s">
        <v>771</v>
      </c>
      <c r="K41" s="335">
        <v>2946</v>
      </c>
      <c r="L41" t="s">
        <v>772</v>
      </c>
      <c r="M41" s="320">
        <v>7105</v>
      </c>
      <c r="N41" s="336" t="str">
        <f>'для впр'!E58</f>
        <v>Кромка в колір</v>
      </c>
      <c r="O41" s="295" t="str">
        <f>'для впр'!F58</f>
        <v>MT-201</v>
      </c>
      <c r="P41" s="151">
        <f>'для впр'!G58</f>
        <v>0</v>
      </c>
      <c r="Q41" s="118" t="str">
        <f>'для впр'!H58</f>
        <v>MT-201</v>
      </c>
      <c r="R41" s="152"/>
      <c r="S41" s="153" t="str">
        <f>'для впр'!J51</f>
        <v>Кромка Нестандарт</v>
      </c>
      <c r="T41" s="296">
        <f>'для впр'!K51</f>
        <v>0</v>
      </c>
      <c r="U41" s="151">
        <f>'для впр'!L51</f>
        <v>0</v>
      </c>
      <c r="V41" s="123">
        <f>'для впр'!M51</f>
        <v>0</v>
      </c>
      <c r="W41" s="118"/>
      <c r="X41" s="118"/>
      <c r="Y41" s="118"/>
      <c r="Z41" s="118"/>
      <c r="AA41" s="185" t="s">
        <v>497</v>
      </c>
      <c r="AB41" s="186" t="s">
        <v>313</v>
      </c>
      <c r="AC41" s="185" t="s">
        <v>275</v>
      </c>
      <c r="AD41">
        <v>32</v>
      </c>
      <c r="AE41">
        <v>32</v>
      </c>
      <c r="AF41">
        <v>0.84</v>
      </c>
      <c r="AG41">
        <v>0.81</v>
      </c>
      <c r="AH41">
        <v>0.47</v>
      </c>
      <c r="AI41">
        <v>0.81</v>
      </c>
      <c r="AK41" t="s">
        <v>762</v>
      </c>
      <c r="AN41" s="118" t="s">
        <v>452</v>
      </c>
      <c r="AR41" s="296" t="s">
        <v>24</v>
      </c>
      <c r="AS41" s="296" t="str">
        <f t="shared" si="8"/>
        <v>Кромка в колір</v>
      </c>
      <c r="AT41" s="296" t="str">
        <f t="shared" si="9"/>
        <v>MT-201</v>
      </c>
      <c r="AU41" s="296">
        <f t="shared" si="10"/>
        <v>0</v>
      </c>
      <c r="AV41" s="296" t="str">
        <f t="shared" si="11"/>
        <v>MT-201</v>
      </c>
      <c r="AW41" s="153" t="s">
        <v>272</v>
      </c>
      <c r="AX41" s="296" t="str">
        <f t="shared" si="12"/>
        <v>Кромка Нестандарт</v>
      </c>
      <c r="AY41" s="296">
        <f t="shared" si="13"/>
        <v>0</v>
      </c>
      <c r="AZ41" s="296">
        <f t="shared" si="14"/>
        <v>0</v>
      </c>
      <c r="BA41" s="298">
        <f t="shared" si="15"/>
        <v>0</v>
      </c>
      <c r="BB41" s="118"/>
      <c r="BC41" s="118"/>
      <c r="BD41" s="118"/>
      <c r="BE41" s="118"/>
      <c r="BF41" s="117"/>
      <c r="BG41" s="118" t="str">
        <f>VLOOKUP(G41,код!A:G,2,FALSE())</f>
        <v>РО127649   </v>
      </c>
    </row>
    <row r="42" spans="1:68" ht="15.75" x14ac:dyDescent="0.25">
      <c r="B42" s="185" t="s">
        <v>501</v>
      </c>
      <c r="C42" s="186" t="s">
        <v>328</v>
      </c>
      <c r="D42" s="147" t="s">
        <v>500</v>
      </c>
      <c r="E42" s="146" t="s">
        <v>499</v>
      </c>
      <c r="F42" t="s">
        <v>776</v>
      </c>
      <c r="G42" s="116" t="s">
        <v>181</v>
      </c>
      <c r="H42" t="s">
        <v>182</v>
      </c>
      <c r="I42" s="146" t="s">
        <v>499</v>
      </c>
      <c r="J42" s="292" t="s">
        <v>771</v>
      </c>
      <c r="K42" s="335">
        <v>2946</v>
      </c>
      <c r="L42" t="s">
        <v>772</v>
      </c>
      <c r="M42" s="320">
        <v>7105</v>
      </c>
      <c r="N42" s="336" t="str">
        <f>'для впр'!E59</f>
        <v>Кромка в колір</v>
      </c>
      <c r="O42" s="295" t="str">
        <f>'для впр'!F59</f>
        <v>MT-802</v>
      </c>
      <c r="P42" s="151">
        <f>'для впр'!G59</f>
        <v>0</v>
      </c>
      <c r="Q42" s="118" t="str">
        <f>'для впр'!H59</f>
        <v>MT-802</v>
      </c>
      <c r="R42" s="152"/>
      <c r="S42" s="153" t="str">
        <f>'для впр'!J52</f>
        <v>Кромка Нестандарт</v>
      </c>
      <c r="T42" s="296">
        <f>'для впр'!K52</f>
        <v>0</v>
      </c>
      <c r="U42" s="151">
        <f>'для впр'!L52</f>
        <v>0</v>
      </c>
      <c r="V42" s="123">
        <f>'для впр'!M52</f>
        <v>0</v>
      </c>
      <c r="W42" s="118"/>
      <c r="X42" s="118"/>
      <c r="Y42" s="118"/>
      <c r="Z42" s="118"/>
      <c r="AA42" s="185" t="s">
        <v>501</v>
      </c>
      <c r="AB42" s="186" t="s">
        <v>328</v>
      </c>
      <c r="AC42" s="185" t="s">
        <v>275</v>
      </c>
      <c r="AD42">
        <v>32</v>
      </c>
      <c r="AE42">
        <v>32</v>
      </c>
      <c r="AF42">
        <v>0.84</v>
      </c>
      <c r="AG42">
        <v>0.81</v>
      </c>
      <c r="AH42">
        <v>0.47</v>
      </c>
      <c r="AI42">
        <v>0.81</v>
      </c>
      <c r="AK42" t="s">
        <v>762</v>
      </c>
      <c r="AN42" s="118" t="s">
        <v>452</v>
      </c>
      <c r="AR42" s="296" t="s">
        <v>24</v>
      </c>
      <c r="AS42" s="296" t="str">
        <f t="shared" si="8"/>
        <v>Кромка в колір</v>
      </c>
      <c r="AT42" s="296" t="str">
        <f t="shared" si="9"/>
        <v>MT-802</v>
      </c>
      <c r="AU42" s="296">
        <f t="shared" si="10"/>
        <v>0</v>
      </c>
      <c r="AV42" s="296" t="str">
        <f t="shared" si="11"/>
        <v>MT-802</v>
      </c>
      <c r="AW42" s="153" t="s">
        <v>272</v>
      </c>
      <c r="AX42" s="296" t="str">
        <f t="shared" si="12"/>
        <v>Кромка Нестандарт</v>
      </c>
      <c r="AY42" s="296">
        <f t="shared" si="13"/>
        <v>0</v>
      </c>
      <c r="AZ42" s="296">
        <f t="shared" si="14"/>
        <v>0</v>
      </c>
      <c r="BA42" s="298">
        <f t="shared" si="15"/>
        <v>0</v>
      </c>
      <c r="BB42" s="118"/>
      <c r="BC42" s="118"/>
      <c r="BD42" s="118"/>
      <c r="BE42" s="118"/>
      <c r="BF42" s="117"/>
      <c r="BG42" s="118" t="str">
        <f>VLOOKUP(G42,код!A:G,2,FALSE())</f>
        <v>РО127650   </v>
      </c>
    </row>
    <row r="43" spans="1:68" ht="15.75" x14ac:dyDescent="0.25">
      <c r="B43" s="185" t="s">
        <v>505</v>
      </c>
      <c r="C43" s="186" t="s">
        <v>468</v>
      </c>
      <c r="D43" s="147" t="s">
        <v>504</v>
      </c>
      <c r="E43" s="146" t="s">
        <v>503</v>
      </c>
      <c r="F43" t="s">
        <v>777</v>
      </c>
      <c r="G43" s="116" t="s">
        <v>183</v>
      </c>
      <c r="H43" t="s">
        <v>184</v>
      </c>
      <c r="I43" s="146" t="s">
        <v>503</v>
      </c>
      <c r="J43" s="292" t="s">
        <v>771</v>
      </c>
      <c r="K43" s="335">
        <v>2946</v>
      </c>
      <c r="L43" t="s">
        <v>772</v>
      </c>
      <c r="M43" s="320">
        <v>7105</v>
      </c>
      <c r="N43" s="336" t="str">
        <f>'для впр'!E60</f>
        <v>Кромка в колір</v>
      </c>
      <c r="O43" s="295" t="str">
        <f>'для впр'!F60</f>
        <v>MT-807</v>
      </c>
      <c r="P43" s="151">
        <f>'для впр'!G60</f>
        <v>0</v>
      </c>
      <c r="Q43" s="118" t="str">
        <f>'для впр'!H60</f>
        <v>MT-807</v>
      </c>
      <c r="R43" s="152"/>
      <c r="S43" s="153" t="str">
        <f>'для впр'!J53</f>
        <v>Кромка Нестандарт</v>
      </c>
      <c r="T43" s="296">
        <f>'для впр'!K53</f>
        <v>0</v>
      </c>
      <c r="U43" s="151">
        <f>'для впр'!L53</f>
        <v>0</v>
      </c>
      <c r="V43" s="123">
        <f>'для впр'!M53</f>
        <v>0</v>
      </c>
      <c r="W43" s="118"/>
      <c r="X43" s="118"/>
      <c r="Y43" s="118"/>
      <c r="Z43" s="118"/>
      <c r="AA43" s="185" t="s">
        <v>505</v>
      </c>
      <c r="AB43" s="186" t="s">
        <v>468</v>
      </c>
      <c r="AC43" s="185" t="s">
        <v>275</v>
      </c>
      <c r="AD43">
        <v>32</v>
      </c>
      <c r="AE43">
        <v>32</v>
      </c>
      <c r="AF43">
        <v>0.84</v>
      </c>
      <c r="AG43">
        <v>0.81</v>
      </c>
      <c r="AH43">
        <v>0.47</v>
      </c>
      <c r="AI43">
        <v>0.81</v>
      </c>
      <c r="AK43" t="s">
        <v>762</v>
      </c>
      <c r="AN43" s="118" t="s">
        <v>452</v>
      </c>
      <c r="AR43" s="296" t="s">
        <v>24</v>
      </c>
      <c r="AS43" s="296" t="str">
        <f t="shared" si="8"/>
        <v>Кромка в колір</v>
      </c>
      <c r="AT43" s="296" t="str">
        <f t="shared" si="9"/>
        <v>MT-807</v>
      </c>
      <c r="AU43" s="296">
        <f t="shared" si="10"/>
        <v>0</v>
      </c>
      <c r="AV43" s="296" t="str">
        <f t="shared" si="11"/>
        <v>MT-807</v>
      </c>
      <c r="AW43" s="153" t="s">
        <v>272</v>
      </c>
      <c r="AX43" s="296" t="str">
        <f t="shared" si="12"/>
        <v>Кромка Нестандарт</v>
      </c>
      <c r="AY43" s="296">
        <f t="shared" si="13"/>
        <v>0</v>
      </c>
      <c r="AZ43" s="296">
        <f t="shared" si="14"/>
        <v>0</v>
      </c>
      <c r="BA43" s="298">
        <f t="shared" si="15"/>
        <v>0</v>
      </c>
      <c r="BB43" s="118"/>
      <c r="BC43" s="118"/>
      <c r="BD43" s="118"/>
      <c r="BE43" s="118"/>
      <c r="BF43" s="117"/>
      <c r="BG43" s="118" t="str">
        <f>VLOOKUP(G43,код!A:G,2,FALSE())</f>
        <v>РО127651   </v>
      </c>
    </row>
    <row r="44" spans="1:68" ht="15.75" x14ac:dyDescent="0.25">
      <c r="A44" s="303"/>
      <c r="B44" s="329" t="s">
        <v>509</v>
      </c>
      <c r="C44" s="330" t="s">
        <v>474</v>
      </c>
      <c r="D44" s="306" t="s">
        <v>508</v>
      </c>
      <c r="E44" s="204" t="s">
        <v>507</v>
      </c>
      <c r="F44" s="303" t="s">
        <v>778</v>
      </c>
      <c r="G44" s="116" t="s">
        <v>187</v>
      </c>
      <c r="H44" s="303" t="s">
        <v>188</v>
      </c>
      <c r="I44" s="204" t="s">
        <v>507</v>
      </c>
      <c r="J44" s="307" t="s">
        <v>771</v>
      </c>
      <c r="K44" s="331">
        <v>2946</v>
      </c>
      <c r="L44" s="303" t="s">
        <v>772</v>
      </c>
      <c r="M44" s="320">
        <v>7105</v>
      </c>
      <c r="N44" s="347" t="str">
        <f>'для впр'!E61</f>
        <v>Кромка в колір</v>
      </c>
      <c r="O44" s="348" t="str">
        <f>'для впр'!F61</f>
        <v>MT-808</v>
      </c>
      <c r="P44" s="349">
        <f>'для впр'!G61</f>
        <v>0</v>
      </c>
      <c r="Q44" s="350" t="str">
        <f>'для впр'!H61</f>
        <v>MT-808</v>
      </c>
      <c r="R44" s="351"/>
      <c r="S44" s="153" t="str">
        <f>'для впр'!J54</f>
        <v>Кромка Нестандарт</v>
      </c>
      <c r="T44" s="296">
        <f>'для впр'!K54</f>
        <v>0</v>
      </c>
      <c r="U44" s="151">
        <f>'для впр'!L54</f>
        <v>0</v>
      </c>
      <c r="V44" s="123">
        <f>'для впр'!M54</f>
        <v>0</v>
      </c>
      <c r="W44" s="116"/>
      <c r="X44" s="116"/>
      <c r="Y44" s="116"/>
      <c r="Z44" s="116"/>
      <c r="AA44" s="329" t="s">
        <v>509</v>
      </c>
      <c r="AB44" s="330" t="s">
        <v>474</v>
      </c>
      <c r="AC44" s="329" t="s">
        <v>275</v>
      </c>
      <c r="AD44" s="303">
        <v>32</v>
      </c>
      <c r="AE44" s="303">
        <v>32</v>
      </c>
      <c r="AF44" s="303">
        <v>0.84</v>
      </c>
      <c r="AG44" s="303">
        <v>0.81</v>
      </c>
      <c r="AH44" s="303">
        <v>0.47</v>
      </c>
      <c r="AI44" s="303">
        <v>0.81</v>
      </c>
      <c r="AJ44" s="303"/>
      <c r="AK44" s="303" t="s">
        <v>762</v>
      </c>
      <c r="AL44" s="303"/>
      <c r="AM44" s="303"/>
      <c r="AN44" s="312" t="s">
        <v>452</v>
      </c>
      <c r="AO44" s="303"/>
      <c r="AP44" s="303"/>
      <c r="AQ44" s="303"/>
      <c r="AR44" s="296" t="s">
        <v>24</v>
      </c>
      <c r="AS44" s="296" t="str">
        <f t="shared" si="8"/>
        <v>Кромка в колір</v>
      </c>
      <c r="AT44" s="296" t="str">
        <f t="shared" si="9"/>
        <v>MT-808</v>
      </c>
      <c r="AU44" s="296">
        <f t="shared" si="10"/>
        <v>0</v>
      </c>
      <c r="AV44" s="296" t="str">
        <f t="shared" si="11"/>
        <v>MT-808</v>
      </c>
      <c r="AW44" s="153" t="s">
        <v>272</v>
      </c>
      <c r="AX44" s="296" t="str">
        <f t="shared" si="12"/>
        <v>Кромка Нестандарт</v>
      </c>
      <c r="AY44" s="296">
        <f t="shared" si="13"/>
        <v>0</v>
      </c>
      <c r="AZ44" s="296">
        <f t="shared" si="14"/>
        <v>0</v>
      </c>
      <c r="BA44" s="298">
        <f t="shared" si="15"/>
        <v>0</v>
      </c>
      <c r="BB44" s="312"/>
      <c r="BC44" s="118"/>
      <c r="BD44" s="118"/>
      <c r="BE44" s="118"/>
      <c r="BF44" s="117"/>
      <c r="BG44" s="118" t="str">
        <f>VLOOKUP(G44,код!A:G,2,FALSE())</f>
        <v>РО127652   </v>
      </c>
      <c r="BH44" s="303"/>
      <c r="BI44" s="303"/>
      <c r="BJ44" s="303"/>
      <c r="BK44" s="303"/>
      <c r="BL44" s="303"/>
      <c r="BM44" s="303"/>
      <c r="BN44" s="303"/>
      <c r="BO44" s="303"/>
      <c r="BP44" s="303"/>
    </row>
    <row r="45" spans="1:68" ht="15.75" x14ac:dyDescent="0.25">
      <c r="A45" s="303"/>
      <c r="B45" s="329" t="s">
        <v>513</v>
      </c>
      <c r="C45" s="330" t="s">
        <v>480</v>
      </c>
      <c r="D45" s="306" t="s">
        <v>512</v>
      </c>
      <c r="E45" s="204" t="s">
        <v>511</v>
      </c>
      <c r="F45" s="303" t="s">
        <v>779</v>
      </c>
      <c r="G45" s="116" t="s">
        <v>185</v>
      </c>
      <c r="H45" s="303" t="s">
        <v>186</v>
      </c>
      <c r="I45" s="204" t="s">
        <v>511</v>
      </c>
      <c r="J45" s="307" t="s">
        <v>771</v>
      </c>
      <c r="K45" s="331">
        <v>2946</v>
      </c>
      <c r="L45" s="303" t="s">
        <v>772</v>
      </c>
      <c r="M45" s="320">
        <v>7105</v>
      </c>
      <c r="N45" s="294" t="str">
        <f>'для впр'!E62</f>
        <v>Кромка в колір</v>
      </c>
      <c r="O45" s="309" t="str">
        <f>'для впр'!F62</f>
        <v>MT-402</v>
      </c>
      <c r="P45" s="195">
        <f>'для впр'!G62</f>
        <v>0</v>
      </c>
      <c r="Q45" s="116" t="str">
        <f>'для впр'!H62</f>
        <v>MT-402</v>
      </c>
      <c r="R45" s="170"/>
      <c r="S45" s="153" t="str">
        <f>'для впр'!J55</f>
        <v>Кромка Нестандарт</v>
      </c>
      <c r="T45" s="296">
        <f>'для впр'!K55</f>
        <v>0</v>
      </c>
      <c r="U45" s="151">
        <f>'для впр'!L55</f>
        <v>0</v>
      </c>
      <c r="V45" s="123">
        <f>'для впр'!M55</f>
        <v>0</v>
      </c>
      <c r="W45" s="116"/>
      <c r="X45" s="116"/>
      <c r="Y45" s="116"/>
      <c r="Z45" s="116"/>
      <c r="AA45" s="329" t="s">
        <v>513</v>
      </c>
      <c r="AB45" s="330" t="s">
        <v>480</v>
      </c>
      <c r="AC45" s="329" t="s">
        <v>275</v>
      </c>
      <c r="AD45" s="303">
        <v>32</v>
      </c>
      <c r="AE45" s="303">
        <v>32</v>
      </c>
      <c r="AF45" s="303">
        <v>0.84</v>
      </c>
      <c r="AG45" s="303">
        <v>0.81</v>
      </c>
      <c r="AH45" s="303">
        <v>0.47</v>
      </c>
      <c r="AI45" s="303">
        <v>0.81</v>
      </c>
      <c r="AJ45" s="303"/>
      <c r="AK45" s="303" t="s">
        <v>762</v>
      </c>
      <c r="AL45" s="303"/>
      <c r="AM45" s="303"/>
      <c r="AN45" s="312" t="s">
        <v>780</v>
      </c>
      <c r="AO45" s="303"/>
      <c r="AP45" s="303"/>
      <c r="AQ45" s="303"/>
      <c r="AR45" s="296" t="s">
        <v>24</v>
      </c>
      <c r="AS45" s="296" t="str">
        <f t="shared" si="8"/>
        <v>Кромка в колір</v>
      </c>
      <c r="AT45" s="296" t="str">
        <f t="shared" si="9"/>
        <v>MT-402</v>
      </c>
      <c r="AU45" s="296">
        <f t="shared" si="10"/>
        <v>0</v>
      </c>
      <c r="AV45" s="296" t="str">
        <f t="shared" si="11"/>
        <v>MT-402</v>
      </c>
      <c r="AW45" s="153" t="s">
        <v>272</v>
      </c>
      <c r="AX45" s="296" t="str">
        <f t="shared" si="12"/>
        <v>Кромка Нестандарт</v>
      </c>
      <c r="AY45" s="296">
        <f t="shared" si="13"/>
        <v>0</v>
      </c>
      <c r="AZ45" s="296">
        <f t="shared" si="14"/>
        <v>0</v>
      </c>
      <c r="BA45" s="298">
        <f t="shared" si="15"/>
        <v>0</v>
      </c>
      <c r="BB45" s="312"/>
      <c r="BC45" s="118"/>
      <c r="BD45" s="118"/>
      <c r="BE45" s="118"/>
      <c r="BF45" s="117"/>
      <c r="BG45" s="118" t="str">
        <f>VLOOKUP(G45,код!A:G,2,FALSE())</f>
        <v>РО127653   </v>
      </c>
      <c r="BH45" s="303"/>
      <c r="BI45" s="303"/>
      <c r="BJ45" s="303"/>
      <c r="BK45" s="303"/>
      <c r="BL45" s="303"/>
      <c r="BM45" s="303"/>
      <c r="BN45" s="303"/>
      <c r="BO45" s="303"/>
      <c r="BP45" s="303"/>
    </row>
    <row r="46" spans="1:68" ht="15.75" x14ac:dyDescent="0.25">
      <c r="A46" s="303"/>
      <c r="B46" s="352"/>
      <c r="C46" s="353"/>
      <c r="D46" s="354"/>
      <c r="E46" s="204" t="s">
        <v>515</v>
      </c>
      <c r="F46" s="355" t="s">
        <v>781</v>
      </c>
      <c r="G46" s="124" t="s">
        <v>91</v>
      </c>
      <c r="H46" s="356" t="s">
        <v>92</v>
      </c>
      <c r="I46" s="204" t="s">
        <v>515</v>
      </c>
      <c r="J46" s="357" t="s">
        <v>721</v>
      </c>
      <c r="K46" s="358">
        <v>1338</v>
      </c>
      <c r="L46" s="132" t="s">
        <v>722</v>
      </c>
      <c r="M46" s="359">
        <v>4199</v>
      </c>
      <c r="N46" s="294" t="str">
        <f>'для впр'!E63</f>
        <v>Кромка в колір</v>
      </c>
      <c r="O46" s="309" t="str">
        <f>'для впр'!F63</f>
        <v>GL-301</v>
      </c>
      <c r="P46" s="195">
        <f>'для впр'!G63</f>
        <v>0</v>
      </c>
      <c r="Q46" s="116" t="str">
        <f>'для впр'!H63</f>
        <v>GL-301</v>
      </c>
      <c r="R46" s="170"/>
      <c r="S46" s="153" t="str">
        <f>'для впр'!J56</f>
        <v>Кромка Нестандарт</v>
      </c>
      <c r="T46" s="296">
        <f>'для впр'!K56</f>
        <v>0</v>
      </c>
      <c r="U46" s="151">
        <f>'для впр'!L56</f>
        <v>0</v>
      </c>
      <c r="V46" s="123">
        <f>'для впр'!M56</f>
        <v>0</v>
      </c>
      <c r="W46" s="357"/>
      <c r="X46" s="357"/>
      <c r="Y46" s="357"/>
      <c r="Z46" s="357"/>
      <c r="AA46" s="360" t="s">
        <v>517</v>
      </c>
      <c r="AB46" s="361" t="s">
        <v>518</v>
      </c>
      <c r="AC46" s="362" t="s">
        <v>269</v>
      </c>
      <c r="AD46" s="303"/>
      <c r="AE46" s="303"/>
      <c r="AF46" s="303"/>
      <c r="AG46" s="303"/>
      <c r="AH46" s="303"/>
      <c r="AI46" s="303"/>
      <c r="AJ46" s="303"/>
      <c r="AK46" s="116" t="s">
        <v>14</v>
      </c>
      <c r="AL46" s="303"/>
      <c r="AM46" s="303"/>
      <c r="AN46" s="211" t="s">
        <v>452</v>
      </c>
      <c r="AO46" s="303"/>
      <c r="AP46" s="303"/>
      <c r="AQ46" s="303"/>
      <c r="AR46" s="296" t="s">
        <v>24</v>
      </c>
      <c r="AS46" s="296" t="str">
        <f t="shared" si="8"/>
        <v>Кромка в колір</v>
      </c>
      <c r="AT46" s="296" t="str">
        <f t="shared" si="9"/>
        <v>GL-301</v>
      </c>
      <c r="AU46" s="296">
        <f t="shared" si="10"/>
        <v>0</v>
      </c>
      <c r="AV46" s="296" t="str">
        <f t="shared" si="11"/>
        <v>GL-301</v>
      </c>
      <c r="AW46" s="153" t="s">
        <v>272</v>
      </c>
      <c r="AX46" s="296" t="str">
        <f t="shared" si="12"/>
        <v>Кромка Нестандарт</v>
      </c>
      <c r="AY46" s="296">
        <f t="shared" si="13"/>
        <v>0</v>
      </c>
      <c r="AZ46" s="296">
        <f t="shared" si="14"/>
        <v>0</v>
      </c>
      <c r="BA46" s="298">
        <f t="shared" si="15"/>
        <v>0</v>
      </c>
      <c r="BB46" s="312"/>
      <c r="BC46" s="118"/>
      <c r="BD46" s="118"/>
      <c r="BE46" s="118"/>
      <c r="BF46" s="117"/>
      <c r="BG46" s="118" t="str">
        <f>VLOOKUP(G46,код!A:G,2,FALSE())</f>
        <v>РО128665   </v>
      </c>
      <c r="BH46" s="303"/>
      <c r="BI46" s="303"/>
      <c r="BJ46" s="303"/>
      <c r="BK46" s="303"/>
      <c r="BL46" s="303"/>
      <c r="BM46" s="303"/>
      <c r="BN46" s="303"/>
      <c r="BO46" s="303"/>
      <c r="BP46" s="303"/>
    </row>
    <row r="47" spans="1:68" ht="15.75" x14ac:dyDescent="0.25">
      <c r="A47" s="303"/>
      <c r="B47" s="352"/>
      <c r="C47" s="353"/>
      <c r="D47" s="354"/>
      <c r="E47" s="204" t="s">
        <v>520</v>
      </c>
      <c r="F47" s="355" t="s">
        <v>782</v>
      </c>
      <c r="G47" s="124" t="s">
        <v>93</v>
      </c>
      <c r="H47" s="356" t="s">
        <v>94</v>
      </c>
      <c r="I47" s="204" t="s">
        <v>520</v>
      </c>
      <c r="J47" s="357" t="s">
        <v>721</v>
      </c>
      <c r="K47" s="358">
        <v>1338</v>
      </c>
      <c r="L47" s="132" t="s">
        <v>722</v>
      </c>
      <c r="M47" s="359">
        <v>4199</v>
      </c>
      <c r="N47" s="363" t="str">
        <f>'для впр'!E64</f>
        <v>Кромка в колір</v>
      </c>
      <c r="O47" s="364" t="str">
        <f>'для впр'!F64</f>
        <v>GL-302</v>
      </c>
      <c r="P47" s="365">
        <f>'для впр'!G64</f>
        <v>0</v>
      </c>
      <c r="Q47" s="303" t="str">
        <f>'для впр'!H64</f>
        <v>GL-302</v>
      </c>
      <c r="R47" s="303"/>
      <c r="S47" s="153" t="str">
        <f>'для впр'!J57</f>
        <v>Кромка Нестандарт</v>
      </c>
      <c r="T47" s="296">
        <f>'для впр'!K57</f>
        <v>0</v>
      </c>
      <c r="U47" s="151">
        <f>'для впр'!L57</f>
        <v>0</v>
      </c>
      <c r="V47" s="123">
        <f>'для впр'!M57</f>
        <v>0</v>
      </c>
      <c r="W47" s="357"/>
      <c r="X47" s="357"/>
      <c r="Y47" s="357"/>
      <c r="Z47" s="357"/>
      <c r="AA47" s="360" t="s">
        <v>522</v>
      </c>
      <c r="AB47" s="361" t="s">
        <v>783</v>
      </c>
      <c r="AC47" s="362" t="s">
        <v>269</v>
      </c>
      <c r="AD47" s="303"/>
      <c r="AE47" s="303"/>
      <c r="AF47" s="303"/>
      <c r="AG47" s="303"/>
      <c r="AH47" s="303"/>
      <c r="AI47" s="303"/>
      <c r="AJ47" s="303"/>
      <c r="AK47" s="116" t="s">
        <v>14</v>
      </c>
      <c r="AL47" s="303"/>
      <c r="AM47" s="303"/>
      <c r="AN47" s="211"/>
      <c r="AO47" s="303"/>
      <c r="AP47" s="303"/>
      <c r="AQ47" s="303"/>
      <c r="AR47" s="296" t="s">
        <v>24</v>
      </c>
      <c r="AS47" s="296" t="str">
        <f t="shared" si="8"/>
        <v>Кромка в колір</v>
      </c>
      <c r="AT47" s="296" t="str">
        <f t="shared" si="9"/>
        <v>GL-302</v>
      </c>
      <c r="AU47" s="296">
        <f t="shared" si="10"/>
        <v>0</v>
      </c>
      <c r="AV47" s="296" t="str">
        <f t="shared" si="11"/>
        <v>GL-302</v>
      </c>
      <c r="AW47" s="153" t="s">
        <v>272</v>
      </c>
      <c r="AX47" s="296" t="str">
        <f t="shared" si="12"/>
        <v>Кромка Нестандарт</v>
      </c>
      <c r="AY47" s="296">
        <f t="shared" si="13"/>
        <v>0</v>
      </c>
      <c r="AZ47" s="296">
        <f t="shared" si="14"/>
        <v>0</v>
      </c>
      <c r="BA47" s="298">
        <f t="shared" si="15"/>
        <v>0</v>
      </c>
      <c r="BB47" s="312"/>
      <c r="BC47" s="118"/>
      <c r="BD47" s="118"/>
      <c r="BE47" s="118"/>
      <c r="BF47" s="117"/>
      <c r="BG47" s="118" t="str">
        <f>VLOOKUP(G47,код!A:G,2,FALSE())</f>
        <v>РО154628   </v>
      </c>
      <c r="BH47" s="303"/>
      <c r="BI47" s="303"/>
      <c r="BJ47" s="303"/>
      <c r="BK47" s="303"/>
      <c r="BL47" s="303"/>
      <c r="BM47" s="303"/>
      <c r="BN47" s="303"/>
      <c r="BO47" s="303"/>
      <c r="BP47" s="303"/>
    </row>
    <row r="48" spans="1:68" ht="15.75" x14ac:dyDescent="0.25">
      <c r="A48" s="303"/>
      <c r="B48" s="352"/>
      <c r="C48" s="353"/>
      <c r="D48" s="354"/>
      <c r="E48" s="204" t="s">
        <v>525</v>
      </c>
      <c r="F48" s="355" t="s">
        <v>784</v>
      </c>
      <c r="G48" s="124" t="s">
        <v>95</v>
      </c>
      <c r="H48" s="356" t="s">
        <v>96</v>
      </c>
      <c r="I48" s="204" t="s">
        <v>525</v>
      </c>
      <c r="J48" s="357" t="s">
        <v>721</v>
      </c>
      <c r="K48" s="358">
        <v>1338</v>
      </c>
      <c r="L48" s="132" t="s">
        <v>722</v>
      </c>
      <c r="M48" s="359">
        <v>4199</v>
      </c>
      <c r="N48" s="363" t="str">
        <f>'для впр'!E65</f>
        <v>Кромка в колір</v>
      </c>
      <c r="O48" s="364" t="str">
        <f>'для впр'!F65</f>
        <v>GL-403</v>
      </c>
      <c r="P48" s="365">
        <f>'для впр'!G65</f>
        <v>0</v>
      </c>
      <c r="Q48" s="303" t="str">
        <f>'для впр'!H65</f>
        <v>GL-403</v>
      </c>
      <c r="R48" s="303"/>
      <c r="S48" s="153" t="str">
        <f>'для впр'!J58</f>
        <v>Кромка Нестандарт</v>
      </c>
      <c r="T48" s="296">
        <f>'для впр'!K58</f>
        <v>0</v>
      </c>
      <c r="U48" s="151">
        <f>'для впр'!L58</f>
        <v>0</v>
      </c>
      <c r="V48" s="123">
        <f>'для впр'!M58</f>
        <v>0</v>
      </c>
      <c r="W48" s="357"/>
      <c r="X48" s="357"/>
      <c r="Y48" s="357"/>
      <c r="Z48" s="357"/>
      <c r="AA48" s="360" t="s">
        <v>527</v>
      </c>
      <c r="AB48" s="361" t="s">
        <v>528</v>
      </c>
      <c r="AC48" s="362" t="s">
        <v>269</v>
      </c>
      <c r="AD48" s="303"/>
      <c r="AE48" s="303"/>
      <c r="AF48" s="303"/>
      <c r="AG48" s="303"/>
      <c r="AH48" s="303"/>
      <c r="AI48" s="303"/>
      <c r="AJ48" s="303"/>
      <c r="AK48" s="116" t="s">
        <v>14</v>
      </c>
      <c r="AL48" s="303"/>
      <c r="AM48" s="303"/>
      <c r="AN48" s="211" t="s">
        <v>452</v>
      </c>
      <c r="AO48" s="303"/>
      <c r="AP48" s="303"/>
      <c r="AQ48" s="303"/>
      <c r="AR48" s="296" t="s">
        <v>24</v>
      </c>
      <c r="AS48" s="296" t="str">
        <f t="shared" si="8"/>
        <v>Кромка в колір</v>
      </c>
      <c r="AT48" s="296" t="str">
        <f t="shared" si="9"/>
        <v>GL-403</v>
      </c>
      <c r="AU48" s="296">
        <f t="shared" si="10"/>
        <v>0</v>
      </c>
      <c r="AV48" s="296" t="str">
        <f t="shared" si="11"/>
        <v>GL-403</v>
      </c>
      <c r="AW48" s="153" t="s">
        <v>272</v>
      </c>
      <c r="AX48" s="296" t="str">
        <f t="shared" si="12"/>
        <v>Кромка Нестандарт</v>
      </c>
      <c r="AY48" s="296">
        <f t="shared" si="13"/>
        <v>0</v>
      </c>
      <c r="AZ48" s="296">
        <f t="shared" si="14"/>
        <v>0</v>
      </c>
      <c r="BA48" s="298">
        <f t="shared" si="15"/>
        <v>0</v>
      </c>
      <c r="BB48" s="312"/>
      <c r="BC48" s="118"/>
      <c r="BD48" s="118"/>
      <c r="BE48" s="118"/>
      <c r="BF48" s="117"/>
      <c r="BG48" s="118" t="str">
        <f>VLOOKUP(G48,код!A:G,2,FALSE())</f>
        <v>РО128666   </v>
      </c>
      <c r="BH48" s="303"/>
      <c r="BI48" s="303"/>
      <c r="BJ48" s="303"/>
      <c r="BK48" s="303"/>
      <c r="BL48" s="303"/>
      <c r="BM48" s="303"/>
      <c r="BN48" s="303"/>
      <c r="BO48" s="303"/>
      <c r="BP48" s="303"/>
    </row>
    <row r="49" spans="1:68" ht="15.75" x14ac:dyDescent="0.25">
      <c r="A49" s="303"/>
      <c r="B49" s="352"/>
      <c r="C49" s="353"/>
      <c r="D49" s="354"/>
      <c r="E49" s="204" t="s">
        <v>530</v>
      </c>
      <c r="F49" s="355" t="s">
        <v>785</v>
      </c>
      <c r="G49" s="124" t="s">
        <v>104</v>
      </c>
      <c r="H49" s="356" t="s">
        <v>105</v>
      </c>
      <c r="I49" s="204" t="s">
        <v>530</v>
      </c>
      <c r="J49" s="357" t="s">
        <v>740</v>
      </c>
      <c r="K49" s="358">
        <v>1488</v>
      </c>
      <c r="L49" s="132" t="s">
        <v>741</v>
      </c>
      <c r="M49" s="359">
        <v>4579</v>
      </c>
      <c r="N49" s="366" t="str">
        <f>'для впр'!E66</f>
        <v>Кромка в колір</v>
      </c>
      <c r="O49" s="367" t="str">
        <f>'для впр'!F66</f>
        <v>MM-203</v>
      </c>
      <c r="P49" s="368">
        <f>'для впр'!G66</f>
        <v>0</v>
      </c>
      <c r="Q49" s="132" t="str">
        <f>'для впр'!H66</f>
        <v>MM-203</v>
      </c>
      <c r="R49" s="132"/>
      <c r="S49" s="153" t="str">
        <f>'для впр'!J59</f>
        <v>Кромка Нестандарт</v>
      </c>
      <c r="T49" s="296">
        <f>'для впр'!K59</f>
        <v>0</v>
      </c>
      <c r="U49" s="151">
        <f>'для впр'!L59</f>
        <v>0</v>
      </c>
      <c r="V49" s="123">
        <f>'для впр'!M59</f>
        <v>0</v>
      </c>
      <c r="W49" s="357"/>
      <c r="X49" s="357"/>
      <c r="Y49" s="357"/>
      <c r="Z49" s="357"/>
      <c r="AA49" s="360" t="s">
        <v>532</v>
      </c>
      <c r="AB49" s="369" t="s">
        <v>533</v>
      </c>
      <c r="AC49" s="362" t="s">
        <v>277</v>
      </c>
      <c r="AD49" s="303"/>
      <c r="AE49" s="303"/>
      <c r="AF49" s="303"/>
      <c r="AG49" s="303"/>
      <c r="AH49" s="303"/>
      <c r="AI49" s="303"/>
      <c r="AJ49" s="303"/>
      <c r="AK49" s="116" t="s">
        <v>14</v>
      </c>
      <c r="AL49" s="303"/>
      <c r="AM49" s="303"/>
      <c r="AN49" s="211"/>
      <c r="AO49" s="303"/>
      <c r="AP49" s="303"/>
      <c r="AQ49" s="303"/>
      <c r="AR49" s="296" t="s">
        <v>24</v>
      </c>
      <c r="AS49" s="296" t="str">
        <f t="shared" si="8"/>
        <v>Кромка в колір</v>
      </c>
      <c r="AT49" s="296" t="str">
        <f t="shared" si="9"/>
        <v>MM-203</v>
      </c>
      <c r="AU49" s="296">
        <f t="shared" si="10"/>
        <v>0</v>
      </c>
      <c r="AV49" s="296" t="str">
        <f t="shared" si="11"/>
        <v>MM-203</v>
      </c>
      <c r="AW49" s="153" t="s">
        <v>272</v>
      </c>
      <c r="AX49" s="296" t="str">
        <f t="shared" si="12"/>
        <v>Кромка Нестандарт</v>
      </c>
      <c r="AY49" s="296">
        <f t="shared" si="13"/>
        <v>0</v>
      </c>
      <c r="AZ49" s="296">
        <f t="shared" si="14"/>
        <v>0</v>
      </c>
      <c r="BA49" s="298">
        <f t="shared" si="15"/>
        <v>0</v>
      </c>
      <c r="BB49" s="312"/>
      <c r="BC49" s="118"/>
      <c r="BD49" s="118"/>
      <c r="BE49" s="118"/>
      <c r="BF49" s="117"/>
      <c r="BG49" s="118" t="str">
        <f>VLOOKUP(G49,код!A:G,2,FALSE())</f>
        <v>РО128667   </v>
      </c>
      <c r="BH49" s="303"/>
      <c r="BI49" s="303"/>
      <c r="BJ49" s="303"/>
      <c r="BK49" s="303"/>
      <c r="BL49" s="303"/>
      <c r="BM49" s="303"/>
      <c r="BN49" s="303"/>
      <c r="BO49" s="303"/>
      <c r="BP49" s="303"/>
    </row>
    <row r="50" spans="1:68" ht="15.75" x14ac:dyDescent="0.25">
      <c r="A50" s="303"/>
      <c r="B50" s="352"/>
      <c r="C50" s="353"/>
      <c r="D50" s="354"/>
      <c r="E50" s="217" t="s">
        <v>535</v>
      </c>
      <c r="F50" s="370" t="s">
        <v>786</v>
      </c>
      <c r="G50" s="124" t="s">
        <v>108</v>
      </c>
      <c r="H50" s="356" t="s">
        <v>109</v>
      </c>
      <c r="I50" s="217" t="s">
        <v>535</v>
      </c>
      <c r="J50" s="357" t="s">
        <v>740</v>
      </c>
      <c r="K50" s="358">
        <v>1488</v>
      </c>
      <c r="L50" s="132" t="s">
        <v>741</v>
      </c>
      <c r="M50" s="359">
        <v>4579</v>
      </c>
      <c r="N50" s="366" t="str">
        <f>'для впр'!E67</f>
        <v>Кромка в колір</v>
      </c>
      <c r="O50" s="367" t="str">
        <f>'для впр'!F67</f>
        <v>MM-806</v>
      </c>
      <c r="P50" s="368">
        <f>'для впр'!G67</f>
        <v>0</v>
      </c>
      <c r="Q50" s="132" t="str">
        <f>'для впр'!H67</f>
        <v>MM-806</v>
      </c>
      <c r="R50" s="303"/>
      <c r="S50" s="153" t="str">
        <f>'для впр'!J60</f>
        <v>Кромка Нестандарт</v>
      </c>
      <c r="T50" s="296">
        <f>'для впр'!K60</f>
        <v>0</v>
      </c>
      <c r="U50" s="151">
        <f>'для впр'!L60</f>
        <v>0</v>
      </c>
      <c r="V50" s="123">
        <f>'для впр'!M60</f>
        <v>0</v>
      </c>
      <c r="W50" s="357"/>
      <c r="X50" s="357"/>
      <c r="Y50" s="357"/>
      <c r="Z50" s="357"/>
      <c r="AA50" s="360" t="s">
        <v>537</v>
      </c>
      <c r="AB50" s="369" t="s">
        <v>538</v>
      </c>
      <c r="AC50" s="362" t="s">
        <v>277</v>
      </c>
      <c r="AD50" s="303"/>
      <c r="AE50" s="303"/>
      <c r="AF50" s="303"/>
      <c r="AG50" s="303"/>
      <c r="AH50" s="303"/>
      <c r="AI50" s="303"/>
      <c r="AJ50" s="303"/>
      <c r="AK50" s="116" t="s">
        <v>14</v>
      </c>
      <c r="AL50" s="303"/>
      <c r="AM50" s="303"/>
      <c r="AN50" s="211" t="s">
        <v>452</v>
      </c>
      <c r="AO50" s="303"/>
      <c r="AP50" s="303"/>
      <c r="AQ50" s="303"/>
      <c r="AR50" s="296" t="s">
        <v>24</v>
      </c>
      <c r="AS50" s="296" t="str">
        <f t="shared" si="8"/>
        <v>Кромка в колір</v>
      </c>
      <c r="AT50" s="296" t="str">
        <f t="shared" si="9"/>
        <v>MM-806</v>
      </c>
      <c r="AU50" s="296">
        <f t="shared" si="10"/>
        <v>0</v>
      </c>
      <c r="AV50" s="296" t="str">
        <f t="shared" si="11"/>
        <v>MM-806</v>
      </c>
      <c r="AW50" s="153" t="s">
        <v>272</v>
      </c>
      <c r="AX50" s="296" t="str">
        <f t="shared" si="12"/>
        <v>Кромка Нестандарт</v>
      </c>
      <c r="AY50" s="296">
        <f t="shared" si="13"/>
        <v>0</v>
      </c>
      <c r="AZ50" s="296">
        <f t="shared" si="14"/>
        <v>0</v>
      </c>
      <c r="BA50" s="298">
        <f t="shared" si="15"/>
        <v>0</v>
      </c>
      <c r="BB50" s="312"/>
      <c r="BC50" s="118"/>
      <c r="BD50" s="118"/>
      <c r="BE50" s="118"/>
      <c r="BF50" s="117"/>
      <c r="BG50" s="118" t="str">
        <f>VLOOKUP(G50,код!A:G,2,FALSE())</f>
        <v>РО128668   </v>
      </c>
      <c r="BH50" s="303"/>
      <c r="BI50" s="303"/>
      <c r="BJ50" s="303"/>
      <c r="BK50" s="303"/>
      <c r="BL50" s="303"/>
      <c r="BM50" s="303"/>
      <c r="BN50" s="303"/>
      <c r="BO50" s="303"/>
      <c r="BP50" s="303"/>
    </row>
    <row r="51" spans="1:68" ht="15.75" x14ac:dyDescent="0.25">
      <c r="B51" s="371"/>
      <c r="C51" s="372"/>
      <c r="D51" s="373"/>
      <c r="E51" s="204" t="s">
        <v>540</v>
      </c>
      <c r="F51" s="355" t="s">
        <v>787</v>
      </c>
      <c r="G51" s="124" t="s">
        <v>106</v>
      </c>
      <c r="H51" s="356" t="s">
        <v>107</v>
      </c>
      <c r="I51" s="204" t="s">
        <v>540</v>
      </c>
      <c r="J51" s="357" t="s">
        <v>740</v>
      </c>
      <c r="K51" s="358">
        <v>1488</v>
      </c>
      <c r="L51" s="132" t="s">
        <v>741</v>
      </c>
      <c r="M51" s="359">
        <v>4579</v>
      </c>
      <c r="N51" s="366" t="str">
        <f>'для впр'!E68</f>
        <v>Кромка в колір</v>
      </c>
      <c r="O51" s="367" t="str">
        <f>'для впр'!F68</f>
        <v>MM-204</v>
      </c>
      <c r="P51" s="368">
        <f>'для впр'!G68</f>
        <v>0</v>
      </c>
      <c r="Q51" s="132" t="str">
        <f>'для впр'!H68</f>
        <v>MM-204</v>
      </c>
      <c r="S51" s="153" t="str">
        <f>'для впр'!J61</f>
        <v>Кромка Нестандарт</v>
      </c>
      <c r="T51" s="296">
        <f>'для впр'!K61</f>
        <v>0</v>
      </c>
      <c r="U51" s="151">
        <f>'для впр'!L61</f>
        <v>0</v>
      </c>
      <c r="V51" s="123">
        <f>'для впр'!M61</f>
        <v>0</v>
      </c>
      <c r="W51" s="357"/>
      <c r="X51" s="357"/>
      <c r="Y51" s="357"/>
      <c r="Z51" s="357"/>
      <c r="AA51" s="360" t="s">
        <v>542</v>
      </c>
      <c r="AB51" s="369" t="s">
        <v>533</v>
      </c>
      <c r="AC51" s="362" t="s">
        <v>277</v>
      </c>
      <c r="AK51" s="116" t="s">
        <v>14</v>
      </c>
      <c r="AN51" s="211" t="s">
        <v>452</v>
      </c>
      <c r="AR51" s="296" t="s">
        <v>24</v>
      </c>
      <c r="AS51" s="296" t="str">
        <f t="shared" si="8"/>
        <v>Кромка в колір</v>
      </c>
      <c r="AT51" s="296" t="str">
        <f t="shared" si="9"/>
        <v>MM-204</v>
      </c>
      <c r="AU51" s="296">
        <f t="shared" si="10"/>
        <v>0</v>
      </c>
      <c r="AV51" s="296" t="str">
        <f t="shared" si="11"/>
        <v>MM-204</v>
      </c>
      <c r="AW51" s="153" t="s">
        <v>272</v>
      </c>
      <c r="AX51" s="296" t="str">
        <f t="shared" si="12"/>
        <v>Кромка Нестандарт</v>
      </c>
      <c r="AY51" s="296">
        <f t="shared" si="13"/>
        <v>0</v>
      </c>
      <c r="AZ51" s="296">
        <f t="shared" si="14"/>
        <v>0</v>
      </c>
      <c r="BA51" s="298">
        <f t="shared" si="15"/>
        <v>0</v>
      </c>
      <c r="BB51" s="118"/>
      <c r="BC51" s="118"/>
      <c r="BD51" s="118"/>
      <c r="BE51" s="118"/>
      <c r="BF51" s="117"/>
      <c r="BG51" s="118" t="str">
        <f>VLOOKUP(G51,код!A:G,2,FALSE())</f>
        <v>РО137254   </v>
      </c>
    </row>
    <row r="52" spans="1:68" ht="15.75" x14ac:dyDescent="0.25">
      <c r="B52" s="371"/>
      <c r="C52" s="372"/>
      <c r="D52" s="373"/>
      <c r="E52" s="146" t="s">
        <v>418</v>
      </c>
      <c r="F52" s="303" t="s">
        <v>788</v>
      </c>
      <c r="G52" s="126" t="s">
        <v>122</v>
      </c>
      <c r="H52" s="126" t="s">
        <v>123</v>
      </c>
      <c r="I52" s="146" t="s">
        <v>418</v>
      </c>
      <c r="J52" s="307" t="s">
        <v>750</v>
      </c>
      <c r="K52" s="308">
        <v>1302</v>
      </c>
      <c r="L52" s="303" t="s">
        <v>751</v>
      </c>
      <c r="M52" s="320">
        <v>3999</v>
      </c>
      <c r="N52" s="299" t="str">
        <f>'для впр'!E38</f>
        <v>Кромка в колір</v>
      </c>
      <c r="O52" s="321" t="str">
        <f>'для впр'!F38</f>
        <v>MT-AF-000</v>
      </c>
      <c r="P52" s="322">
        <f>'для впр'!G38</f>
        <v>0</v>
      </c>
      <c r="Q52" s="301" t="str">
        <f>'для впр'!H38</f>
        <v>MT-AF-000</v>
      </c>
      <c r="R52" s="264"/>
      <c r="S52" s="153" t="str">
        <f>'для впр'!J62</f>
        <v>Кромка Нестандарт</v>
      </c>
      <c r="T52" s="296">
        <f>'для впр'!K62</f>
        <v>0</v>
      </c>
      <c r="U52" s="151">
        <f>'для впр'!L62</f>
        <v>0</v>
      </c>
      <c r="V52" s="123">
        <f>'для впр'!M62</f>
        <v>0</v>
      </c>
      <c r="W52" s="374"/>
      <c r="X52" s="374"/>
      <c r="Y52" s="374"/>
      <c r="Z52" s="374"/>
      <c r="AA52" s="155" t="s">
        <v>420</v>
      </c>
      <c r="AB52" s="156" t="s">
        <v>298</v>
      </c>
      <c r="AC52" s="375" t="s">
        <v>279</v>
      </c>
      <c r="AK52" s="116" t="s">
        <v>14</v>
      </c>
      <c r="AN52" s="324" t="s">
        <v>452</v>
      </c>
      <c r="AR52" s="296" t="s">
        <v>24</v>
      </c>
      <c r="AS52" s="296" t="str">
        <f t="shared" si="8"/>
        <v>Кромка в колір</v>
      </c>
      <c r="AT52" s="296" t="str">
        <f t="shared" si="9"/>
        <v>MT-AF-000</v>
      </c>
      <c r="AU52" s="296">
        <f t="shared" si="10"/>
        <v>0</v>
      </c>
      <c r="AV52" s="296" t="str">
        <f t="shared" si="11"/>
        <v>MT-AF-000</v>
      </c>
      <c r="AW52" s="153" t="s">
        <v>272</v>
      </c>
      <c r="AX52" s="296" t="str">
        <f t="shared" si="12"/>
        <v>Кромка Нестандарт</v>
      </c>
      <c r="AY52" s="296">
        <f t="shared" si="13"/>
        <v>0</v>
      </c>
      <c r="AZ52" s="296">
        <f t="shared" si="14"/>
        <v>0</v>
      </c>
      <c r="BA52" s="298">
        <f t="shared" si="15"/>
        <v>0</v>
      </c>
      <c r="BB52" s="118"/>
      <c r="BC52" s="118"/>
      <c r="BD52" s="118"/>
      <c r="BE52" s="118"/>
      <c r="BF52" s="117"/>
      <c r="BG52" s="118" t="str">
        <f>VLOOKUP(G52,код!A:G,2,FALSE())</f>
        <v>РО141539   </v>
      </c>
    </row>
    <row r="53" spans="1:68" ht="15.75" x14ac:dyDescent="0.25">
      <c r="B53" s="371"/>
      <c r="C53" s="372"/>
      <c r="D53" s="373"/>
      <c r="E53" s="146" t="s">
        <v>422</v>
      </c>
      <c r="F53" s="303" t="s">
        <v>789</v>
      </c>
      <c r="G53" s="126" t="s">
        <v>124</v>
      </c>
      <c r="H53" s="126" t="s">
        <v>125</v>
      </c>
      <c r="I53" s="146" t="s">
        <v>422</v>
      </c>
      <c r="J53" s="307" t="s">
        <v>750</v>
      </c>
      <c r="K53" s="308">
        <v>1302</v>
      </c>
      <c r="L53" s="303" t="s">
        <v>751</v>
      </c>
      <c r="M53" s="320">
        <v>3999</v>
      </c>
      <c r="N53" s="294" t="str">
        <f>'для впр'!E39</f>
        <v>Кромка в колір</v>
      </c>
      <c r="O53" s="309" t="str">
        <f>'для впр'!F39</f>
        <v>MT-AF-001</v>
      </c>
      <c r="P53" s="195">
        <f>'для впр'!G39</f>
        <v>0</v>
      </c>
      <c r="Q53" s="116" t="str">
        <f>'для впр'!H39</f>
        <v>MT-AF-001</v>
      </c>
      <c r="R53" s="170"/>
      <c r="S53" s="153" t="str">
        <f>'для впр'!J63</f>
        <v>Кромка Нестандарт</v>
      </c>
      <c r="T53" s="296">
        <f>'для впр'!K63</f>
        <v>0</v>
      </c>
      <c r="U53" s="151">
        <f>'для впр'!L63</f>
        <v>0</v>
      </c>
      <c r="V53" s="123">
        <f>'для впр'!M63</f>
        <v>0</v>
      </c>
      <c r="W53" s="376"/>
      <c r="X53" s="376"/>
      <c r="Y53" s="376"/>
      <c r="Z53" s="376"/>
      <c r="AA53" s="148" t="s">
        <v>424</v>
      </c>
      <c r="AB53" s="149" t="s">
        <v>308</v>
      </c>
      <c r="AC53" s="375" t="s">
        <v>279</v>
      </c>
      <c r="AK53" s="116" t="s">
        <v>14</v>
      </c>
      <c r="AN53" s="311" t="s">
        <v>452</v>
      </c>
      <c r="AR53" s="296" t="s">
        <v>24</v>
      </c>
      <c r="AS53" s="296" t="str">
        <f t="shared" si="8"/>
        <v>Кромка в колір</v>
      </c>
      <c r="AT53" s="296" t="str">
        <f t="shared" si="9"/>
        <v>MT-AF-001</v>
      </c>
      <c r="AU53" s="296">
        <f t="shared" si="10"/>
        <v>0</v>
      </c>
      <c r="AV53" s="296" t="str">
        <f t="shared" si="11"/>
        <v>MT-AF-001</v>
      </c>
      <c r="AW53" s="153" t="s">
        <v>272</v>
      </c>
      <c r="AX53" s="296" t="str">
        <f t="shared" si="12"/>
        <v>Кромка Нестандарт</v>
      </c>
      <c r="AY53" s="296">
        <f t="shared" si="13"/>
        <v>0</v>
      </c>
      <c r="AZ53" s="296">
        <f t="shared" si="14"/>
        <v>0</v>
      </c>
      <c r="BA53" s="298">
        <f t="shared" si="15"/>
        <v>0</v>
      </c>
      <c r="BB53" s="118"/>
      <c r="BC53" s="118"/>
      <c r="BD53" s="118"/>
      <c r="BE53" s="118"/>
      <c r="BF53" s="117"/>
      <c r="BG53" s="118" t="str">
        <f>VLOOKUP(G53,код!A:G,2,FALSE())</f>
        <v>РО141538   </v>
      </c>
    </row>
    <row r="54" spans="1:68" ht="15.75" x14ac:dyDescent="0.25">
      <c r="B54" s="371"/>
      <c r="C54" s="372"/>
      <c r="D54" s="373"/>
      <c r="E54" s="146" t="s">
        <v>426</v>
      </c>
      <c r="F54" s="303" t="s">
        <v>790</v>
      </c>
      <c r="G54" s="126" t="s">
        <v>129</v>
      </c>
      <c r="H54" s="126" t="s">
        <v>130</v>
      </c>
      <c r="I54" s="146" t="s">
        <v>426</v>
      </c>
      <c r="J54" s="307" t="s">
        <v>750</v>
      </c>
      <c r="K54" s="308">
        <v>1302</v>
      </c>
      <c r="L54" s="303" t="s">
        <v>751</v>
      </c>
      <c r="M54" s="320">
        <v>3999</v>
      </c>
      <c r="N54" s="294" t="str">
        <f>'для впр'!E40</f>
        <v>Кромка в колір</v>
      </c>
      <c r="O54" s="309" t="str">
        <f>'для впр'!F40</f>
        <v>MT-AF-201</v>
      </c>
      <c r="P54" s="195">
        <f>'для впр'!G40</f>
        <v>0</v>
      </c>
      <c r="Q54" s="116" t="str">
        <f>'для впр'!H40</f>
        <v>MT-AF-201</v>
      </c>
      <c r="R54" s="170"/>
      <c r="S54" s="153" t="str">
        <f>'для впр'!J64</f>
        <v>Кромка Нестандарт</v>
      </c>
      <c r="T54" s="296">
        <f>'для впр'!K64</f>
        <v>0</v>
      </c>
      <c r="U54" s="151">
        <f>'для впр'!L64</f>
        <v>0</v>
      </c>
      <c r="V54" s="123">
        <f>'для впр'!M64</f>
        <v>0</v>
      </c>
      <c r="W54" s="376"/>
      <c r="X54" s="376"/>
      <c r="Y54" s="376"/>
      <c r="Z54" s="376"/>
      <c r="AA54" s="148" t="s">
        <v>428</v>
      </c>
      <c r="AB54" s="149" t="s">
        <v>313</v>
      </c>
      <c r="AC54" s="375" t="s">
        <v>279</v>
      </c>
      <c r="AK54" s="116" t="s">
        <v>14</v>
      </c>
      <c r="AN54" s="311" t="s">
        <v>452</v>
      </c>
      <c r="AR54" s="296" t="s">
        <v>24</v>
      </c>
      <c r="AS54" s="296" t="str">
        <f t="shared" si="8"/>
        <v>Кромка в колір</v>
      </c>
      <c r="AT54" s="296" t="str">
        <f t="shared" si="9"/>
        <v>MT-AF-201</v>
      </c>
      <c r="AU54" s="296">
        <f t="shared" si="10"/>
        <v>0</v>
      </c>
      <c r="AV54" s="296" t="str">
        <f t="shared" si="11"/>
        <v>MT-AF-201</v>
      </c>
      <c r="AW54" s="153" t="s">
        <v>272</v>
      </c>
      <c r="AX54" s="296" t="str">
        <f t="shared" si="12"/>
        <v>Кромка Нестандарт</v>
      </c>
      <c r="AY54" s="296">
        <f t="shared" si="13"/>
        <v>0</v>
      </c>
      <c r="AZ54" s="296">
        <f t="shared" si="14"/>
        <v>0</v>
      </c>
      <c r="BA54" s="298">
        <f t="shared" si="15"/>
        <v>0</v>
      </c>
      <c r="BB54" s="118"/>
      <c r="BC54" s="118"/>
      <c r="BD54" s="118"/>
      <c r="BE54" s="118"/>
      <c r="BF54" s="117"/>
      <c r="BG54" s="118" t="str">
        <f>VLOOKUP(G54,код!A:G,2,FALSE())</f>
        <v>РО141540   </v>
      </c>
    </row>
    <row r="55" spans="1:68" ht="15.75" x14ac:dyDescent="0.25">
      <c r="B55" s="371"/>
      <c r="C55" s="372"/>
      <c r="D55" s="373"/>
      <c r="E55" s="146" t="s">
        <v>430</v>
      </c>
      <c r="F55" t="s">
        <v>791</v>
      </c>
      <c r="G55" s="126" t="s">
        <v>131</v>
      </c>
      <c r="H55" s="126" t="s">
        <v>132</v>
      </c>
      <c r="I55" s="146" t="s">
        <v>430</v>
      </c>
      <c r="J55" s="292" t="s">
        <v>750</v>
      </c>
      <c r="K55" s="293">
        <v>1302</v>
      </c>
      <c r="L55" t="s">
        <v>751</v>
      </c>
      <c r="M55" s="320">
        <v>3999</v>
      </c>
      <c r="N55" s="294" t="str">
        <f>'для впр'!E41</f>
        <v>Кромка в колір</v>
      </c>
      <c r="O55" s="377" t="str">
        <f>'для впр'!F41</f>
        <v>MT-AF-202</v>
      </c>
      <c r="P55" s="195">
        <f>'для впр'!G41</f>
        <v>0</v>
      </c>
      <c r="Q55" s="118" t="str">
        <f>'для впр'!H41</f>
        <v>MT-AF-202</v>
      </c>
      <c r="R55" s="152"/>
      <c r="S55" s="153" t="str">
        <f>'для впр'!J65</f>
        <v>Кромка Нестандарт</v>
      </c>
      <c r="T55" s="296">
        <f>'для впр'!K65</f>
        <v>0</v>
      </c>
      <c r="U55" s="151">
        <f>'для впр'!L65</f>
        <v>0</v>
      </c>
      <c r="V55" s="123">
        <f>'для впр'!M65</f>
        <v>0</v>
      </c>
      <c r="W55" s="378"/>
      <c r="X55" s="378"/>
      <c r="Y55" s="378"/>
      <c r="Z55" s="378"/>
      <c r="AA55" s="148" t="s">
        <v>432</v>
      </c>
      <c r="AB55" s="149" t="s">
        <v>318</v>
      </c>
      <c r="AC55" s="375" t="s">
        <v>279</v>
      </c>
      <c r="AK55" s="116" t="s">
        <v>14</v>
      </c>
      <c r="AN55" s="152" t="s">
        <v>452</v>
      </c>
      <c r="AR55" s="296" t="s">
        <v>24</v>
      </c>
      <c r="AS55" s="296" t="str">
        <f t="shared" si="8"/>
        <v>Кромка в колір</v>
      </c>
      <c r="AT55" s="296" t="str">
        <f t="shared" si="9"/>
        <v>MT-AF-202</v>
      </c>
      <c r="AU55" s="296">
        <f t="shared" si="10"/>
        <v>0</v>
      </c>
      <c r="AV55" s="296" t="str">
        <f t="shared" si="11"/>
        <v>MT-AF-202</v>
      </c>
      <c r="AW55" s="153" t="s">
        <v>272</v>
      </c>
      <c r="AX55" s="296" t="str">
        <f t="shared" si="12"/>
        <v>Кромка Нестандарт</v>
      </c>
      <c r="AY55" s="296">
        <f t="shared" si="13"/>
        <v>0</v>
      </c>
      <c r="AZ55" s="296">
        <f t="shared" si="14"/>
        <v>0</v>
      </c>
      <c r="BA55" s="298">
        <f t="shared" si="15"/>
        <v>0</v>
      </c>
      <c r="BB55" s="118"/>
      <c r="BC55" s="118"/>
      <c r="BD55" s="118"/>
      <c r="BE55" s="118"/>
      <c r="BF55" s="117"/>
      <c r="BG55" s="118" t="str">
        <f>VLOOKUP(G55,код!A:G,2,FALSE())</f>
        <v>РО141541   </v>
      </c>
    </row>
    <row r="56" spans="1:68" ht="15.75" x14ac:dyDescent="0.25">
      <c r="B56" s="371"/>
      <c r="C56" s="372"/>
      <c r="D56" s="373"/>
      <c r="E56" s="146" t="s">
        <v>434</v>
      </c>
      <c r="F56" s="303" t="s">
        <v>792</v>
      </c>
      <c r="G56" s="126" t="s">
        <v>148</v>
      </c>
      <c r="H56" s="126" t="s">
        <v>149</v>
      </c>
      <c r="I56" s="146" t="s">
        <v>434</v>
      </c>
      <c r="J56" s="307" t="s">
        <v>750</v>
      </c>
      <c r="K56" s="308">
        <v>1302</v>
      </c>
      <c r="L56" s="303" t="s">
        <v>751</v>
      </c>
      <c r="M56" s="320">
        <v>3999</v>
      </c>
      <c r="N56" s="294" t="str">
        <f>'для впр'!E42</f>
        <v>Кромка в колір</v>
      </c>
      <c r="O56" s="309" t="str">
        <f>'для впр'!F42</f>
        <v>MT-AF-802</v>
      </c>
      <c r="P56" s="195">
        <f>'для впр'!G42</f>
        <v>0</v>
      </c>
      <c r="Q56" s="116" t="str">
        <f>'для впр'!H42</f>
        <v>MT-AF-802</v>
      </c>
      <c r="R56" s="170"/>
      <c r="S56" s="153" t="str">
        <f>'для впр'!J66</f>
        <v>Кромка Нестандарт</v>
      </c>
      <c r="T56" s="296">
        <f>'для впр'!K66</f>
        <v>0</v>
      </c>
      <c r="U56" s="151">
        <f>'для впр'!L66</f>
        <v>0</v>
      </c>
      <c r="V56" s="123">
        <f>'для впр'!M66</f>
        <v>0</v>
      </c>
      <c r="W56" s="376"/>
      <c r="X56" s="376"/>
      <c r="Y56" s="376"/>
      <c r="Z56" s="376"/>
      <c r="AA56" s="148" t="s">
        <v>436</v>
      </c>
      <c r="AB56" s="179" t="s">
        <v>328</v>
      </c>
      <c r="AC56" s="375" t="s">
        <v>279</v>
      </c>
      <c r="AK56" s="116" t="s">
        <v>14</v>
      </c>
      <c r="AN56" s="311" t="s">
        <v>452</v>
      </c>
      <c r="AR56" s="296" t="s">
        <v>24</v>
      </c>
      <c r="AS56" s="296" t="str">
        <f t="shared" si="8"/>
        <v>Кромка в колір</v>
      </c>
      <c r="AT56" s="296" t="str">
        <f t="shared" si="9"/>
        <v>MT-AF-802</v>
      </c>
      <c r="AU56" s="296">
        <f t="shared" si="10"/>
        <v>0</v>
      </c>
      <c r="AV56" s="296" t="str">
        <f t="shared" si="11"/>
        <v>MT-AF-802</v>
      </c>
      <c r="AW56" s="153" t="s">
        <v>272</v>
      </c>
      <c r="AX56" s="296" t="str">
        <f t="shared" si="12"/>
        <v>Кромка Нестандарт</v>
      </c>
      <c r="AY56" s="296">
        <f t="shared" si="13"/>
        <v>0</v>
      </c>
      <c r="AZ56" s="296">
        <f t="shared" si="14"/>
        <v>0</v>
      </c>
      <c r="BA56" s="298">
        <f t="shared" si="15"/>
        <v>0</v>
      </c>
      <c r="BB56" s="118"/>
      <c r="BC56" s="118"/>
      <c r="BD56" s="118"/>
      <c r="BE56" s="118"/>
      <c r="BF56" s="117"/>
      <c r="BG56" s="118" t="str">
        <f>VLOOKUP(G56,код!A:G,2,FALSE())</f>
        <v>РО141542   </v>
      </c>
    </row>
    <row r="57" spans="1:68" ht="15.75" x14ac:dyDescent="0.25">
      <c r="B57" s="371"/>
      <c r="C57" s="372"/>
      <c r="D57" s="373"/>
      <c r="E57" s="146" t="s">
        <v>438</v>
      </c>
      <c r="F57" s="303" t="s">
        <v>793</v>
      </c>
      <c r="G57" s="126" t="s">
        <v>153</v>
      </c>
      <c r="H57" s="126" t="s">
        <v>154</v>
      </c>
      <c r="I57" s="146" t="s">
        <v>438</v>
      </c>
      <c r="J57" s="307" t="s">
        <v>750</v>
      </c>
      <c r="K57" s="308">
        <v>1302</v>
      </c>
      <c r="L57" s="303" t="s">
        <v>751</v>
      </c>
      <c r="M57" s="320">
        <v>3999</v>
      </c>
      <c r="N57" s="294" t="str">
        <f>'для впр'!E43</f>
        <v>Кромка в колір</v>
      </c>
      <c r="O57" s="309" t="str">
        <f>'для впр'!F43</f>
        <v>MT-AF-804</v>
      </c>
      <c r="P57" s="195">
        <f>'для впр'!G43</f>
        <v>0</v>
      </c>
      <c r="Q57" s="116" t="str">
        <f>'для впр'!H43</f>
        <v>MT-AF-804</v>
      </c>
      <c r="R57" s="170"/>
      <c r="S57" s="153" t="str">
        <f>'для впр'!J67</f>
        <v>Кромка Нестандарт</v>
      </c>
      <c r="T57" s="296">
        <f>'для впр'!K67</f>
        <v>0</v>
      </c>
      <c r="U57" s="151">
        <f>'для впр'!L67</f>
        <v>0</v>
      </c>
      <c r="V57" s="123">
        <f>'для впр'!M67</f>
        <v>0</v>
      </c>
      <c r="W57" s="376"/>
      <c r="X57" s="376"/>
      <c r="Y57" s="376"/>
      <c r="Z57" s="376"/>
      <c r="AA57" s="148" t="s">
        <v>440</v>
      </c>
      <c r="AB57" s="149" t="s">
        <v>338</v>
      </c>
      <c r="AC57" s="375" t="s">
        <v>279</v>
      </c>
      <c r="AK57" s="116" t="s">
        <v>14</v>
      </c>
      <c r="AN57" s="311" t="s">
        <v>452</v>
      </c>
      <c r="AR57" s="296" t="s">
        <v>24</v>
      </c>
      <c r="AS57" s="296" t="str">
        <f t="shared" si="8"/>
        <v>Кромка в колір</v>
      </c>
      <c r="AT57" s="296" t="str">
        <f t="shared" si="9"/>
        <v>MT-AF-804</v>
      </c>
      <c r="AU57" s="296">
        <f t="shared" si="10"/>
        <v>0</v>
      </c>
      <c r="AV57" s="296" t="str">
        <f t="shared" si="11"/>
        <v>MT-AF-804</v>
      </c>
      <c r="AW57" s="153" t="s">
        <v>272</v>
      </c>
      <c r="AX57" s="296" t="str">
        <f t="shared" si="12"/>
        <v>Кромка Нестандарт</v>
      </c>
      <c r="AY57" s="296">
        <f t="shared" si="13"/>
        <v>0</v>
      </c>
      <c r="AZ57" s="296">
        <f t="shared" si="14"/>
        <v>0</v>
      </c>
      <c r="BA57" s="298">
        <f t="shared" si="15"/>
        <v>0</v>
      </c>
      <c r="BB57" s="118"/>
      <c r="BC57" s="118"/>
      <c r="BD57" s="118"/>
      <c r="BE57" s="118"/>
      <c r="BF57" s="117"/>
      <c r="BG57" s="118" t="str">
        <f>VLOOKUP(G57,код!A:G,2,FALSE())</f>
        <v>РО141543   </v>
      </c>
    </row>
    <row r="58" spans="1:68" ht="15.75" x14ac:dyDescent="0.25">
      <c r="B58" s="371"/>
      <c r="C58" s="372"/>
      <c r="D58" s="373"/>
      <c r="E58" s="146" t="s">
        <v>442</v>
      </c>
      <c r="F58" s="303" t="s">
        <v>794</v>
      </c>
      <c r="G58" s="126" t="s">
        <v>155</v>
      </c>
      <c r="H58" s="126" t="s">
        <v>156</v>
      </c>
      <c r="I58" s="146" t="s">
        <v>442</v>
      </c>
      <c r="J58" s="307" t="s">
        <v>750</v>
      </c>
      <c r="K58" s="308">
        <v>1302</v>
      </c>
      <c r="L58" s="303" t="s">
        <v>751</v>
      </c>
      <c r="M58" s="320">
        <v>3999</v>
      </c>
      <c r="N58" s="347" t="str">
        <f>'для впр'!E44</f>
        <v>Кромка в колір</v>
      </c>
      <c r="O58" s="348" t="str">
        <f>'для впр'!F44</f>
        <v>MT-AF-900</v>
      </c>
      <c r="P58" s="349">
        <f>'для впр'!G44</f>
        <v>0</v>
      </c>
      <c r="Q58" s="350" t="str">
        <f>'для впр'!H44</f>
        <v>MT-AF-900</v>
      </c>
      <c r="R58" s="351"/>
      <c r="S58" s="153" t="str">
        <f>'для впр'!J68</f>
        <v>Кромка Нестандарт</v>
      </c>
      <c r="T58" s="296">
        <f>'для впр'!K68</f>
        <v>0</v>
      </c>
      <c r="U58" s="151">
        <f>'для впр'!L68</f>
        <v>0</v>
      </c>
      <c r="V58" s="123">
        <f>'для впр'!M68</f>
        <v>0</v>
      </c>
      <c r="W58" s="379"/>
      <c r="X58" s="379"/>
      <c r="Y58" s="379"/>
      <c r="Z58" s="379"/>
      <c r="AA58" s="180" t="s">
        <v>444</v>
      </c>
      <c r="AB58" s="181" t="s">
        <v>445</v>
      </c>
      <c r="AC58" s="375" t="s">
        <v>279</v>
      </c>
      <c r="AK58" s="342" t="s">
        <v>14</v>
      </c>
      <c r="AN58" s="380" t="s">
        <v>452</v>
      </c>
      <c r="AR58" s="296" t="s">
        <v>24</v>
      </c>
      <c r="AS58" s="296" t="str">
        <f t="shared" si="8"/>
        <v>Кромка в колір</v>
      </c>
      <c r="AT58" s="296" t="str">
        <f t="shared" si="9"/>
        <v>MT-AF-900</v>
      </c>
      <c r="AU58" s="296">
        <f t="shared" si="10"/>
        <v>0</v>
      </c>
      <c r="AV58" s="296" t="str">
        <f t="shared" si="11"/>
        <v>MT-AF-900</v>
      </c>
      <c r="AW58" s="153" t="s">
        <v>272</v>
      </c>
      <c r="AX58" s="381" t="str">
        <f t="shared" si="12"/>
        <v>Кромка Нестандарт</v>
      </c>
      <c r="AY58" s="296">
        <f t="shared" si="13"/>
        <v>0</v>
      </c>
      <c r="AZ58" s="296">
        <f t="shared" si="14"/>
        <v>0</v>
      </c>
      <c r="BA58" s="298">
        <f t="shared" si="15"/>
        <v>0</v>
      </c>
      <c r="BB58" s="118"/>
      <c r="BC58" s="118"/>
      <c r="BD58" s="118"/>
      <c r="BE58" s="118"/>
      <c r="BF58" s="117"/>
      <c r="BG58" s="118" t="str">
        <f>VLOOKUP(G58,код!A:G,2,FALSE())</f>
        <v>РО141544   </v>
      </c>
    </row>
    <row r="59" spans="1:68" ht="15.75" x14ac:dyDescent="0.25">
      <c r="B59" s="371"/>
      <c r="C59" s="372"/>
      <c r="D59" s="373"/>
      <c r="E59" s="146" t="s">
        <v>544</v>
      </c>
      <c r="F59" t="s">
        <v>795</v>
      </c>
      <c r="G59" s="382" t="s">
        <v>189</v>
      </c>
      <c r="H59" s="382" t="s">
        <v>190</v>
      </c>
      <c r="I59" s="146" t="s">
        <v>544</v>
      </c>
      <c r="J59" s="292" t="s">
        <v>721</v>
      </c>
      <c r="K59" s="293">
        <v>762</v>
      </c>
      <c r="L59" t="s">
        <v>722</v>
      </c>
      <c r="M59" s="320">
        <v>2699</v>
      </c>
      <c r="N59" s="383" t="str">
        <f>'для впр'!E69</f>
        <v>Кромка в колір</v>
      </c>
      <c r="O59" s="384" t="str">
        <f>'для впр'!F69</f>
        <v>GL-0001</v>
      </c>
      <c r="P59" s="384" t="str">
        <f>'для впр'!F69</f>
        <v>GL-0001</v>
      </c>
      <c r="Q59" s="385" t="str">
        <f>'для впр'!H69</f>
        <v>GL-0001</v>
      </c>
      <c r="R59" s="385"/>
      <c r="S59" s="153" t="str">
        <f>'для впр'!J69</f>
        <v>Кромка Нестандарт</v>
      </c>
      <c r="T59" s="296">
        <f>'для впр'!K69</f>
        <v>0</v>
      </c>
      <c r="U59" s="151">
        <f>'для впр'!L69</f>
        <v>0</v>
      </c>
      <c r="V59" s="123">
        <f>'для впр'!M69</f>
        <v>0</v>
      </c>
      <c r="W59" s="385">
        <f>'для впр'!N69</f>
        <v>0</v>
      </c>
      <c r="X59" s="385">
        <f>'для впр'!O69</f>
        <v>0</v>
      </c>
      <c r="Y59" s="385">
        <f>'для впр'!P69</f>
        <v>0</v>
      </c>
      <c r="Z59" s="385">
        <f>'для впр'!Q69</f>
        <v>0</v>
      </c>
      <c r="AA59" s="297" t="s">
        <v>546</v>
      </c>
      <c r="AB59" s="386" t="s">
        <v>547</v>
      </c>
      <c r="AC59" s="148" t="s">
        <v>269</v>
      </c>
      <c r="AD59" s="118"/>
      <c r="AE59" s="118"/>
      <c r="AF59" s="118"/>
      <c r="AG59" s="118"/>
      <c r="AH59" s="118"/>
      <c r="AI59" s="118"/>
      <c r="AJ59" s="118"/>
      <c r="AK59" s="116" t="s">
        <v>796</v>
      </c>
      <c r="AL59" s="118"/>
      <c r="AM59" s="118"/>
      <c r="AN59" s="312"/>
      <c r="AO59" s="118"/>
      <c r="AP59" s="118"/>
      <c r="AQ59" s="118"/>
      <c r="AR59" s="296" t="s">
        <v>24</v>
      </c>
      <c r="AS59" s="296" t="str">
        <f t="shared" si="8"/>
        <v>Кромка в колір</v>
      </c>
      <c r="AT59" s="296" t="str">
        <f t="shared" si="9"/>
        <v>GL-0001</v>
      </c>
      <c r="AU59" s="296" t="str">
        <f t="shared" si="10"/>
        <v>GL-0001</v>
      </c>
      <c r="AV59" s="296" t="str">
        <f t="shared" si="11"/>
        <v>GL-0001</v>
      </c>
      <c r="AW59" s="153" t="s">
        <v>272</v>
      </c>
      <c r="AX59" s="296" t="str">
        <f t="shared" si="12"/>
        <v>Кромка Нестандарт</v>
      </c>
      <c r="AY59" s="296">
        <f t="shared" si="13"/>
        <v>0</v>
      </c>
      <c r="AZ59" s="296">
        <f t="shared" si="14"/>
        <v>0</v>
      </c>
      <c r="BA59" s="298">
        <f t="shared" si="15"/>
        <v>0</v>
      </c>
      <c r="BC59" s="118"/>
      <c r="BD59" s="118"/>
      <c r="BE59" s="118"/>
      <c r="BF59" s="117"/>
      <c r="BG59" s="118" t="str">
        <f>VLOOKUP(G59,код!A:G,2,FALSE())</f>
        <v>РО141456   </v>
      </c>
    </row>
    <row r="60" spans="1:68" ht="15.75" x14ac:dyDescent="0.25">
      <c r="B60" s="371"/>
      <c r="C60" s="372"/>
      <c r="D60" s="373"/>
      <c r="E60" s="146" t="s">
        <v>549</v>
      </c>
      <c r="F60" t="s">
        <v>797</v>
      </c>
      <c r="G60" s="382" t="s">
        <v>191</v>
      </c>
      <c r="H60" s="382" t="s">
        <v>192</v>
      </c>
      <c r="I60" s="146" t="s">
        <v>549</v>
      </c>
      <c r="J60" s="292" t="s">
        <v>721</v>
      </c>
      <c r="K60" s="293">
        <v>762</v>
      </c>
      <c r="L60" t="s">
        <v>722</v>
      </c>
      <c r="M60" s="320">
        <v>2699</v>
      </c>
      <c r="N60" s="383" t="str">
        <f>'для впр'!E70</f>
        <v>Кромка в колір</v>
      </c>
      <c r="O60" s="384" t="str">
        <f>'для впр'!F70</f>
        <v>GL-0002</v>
      </c>
      <c r="P60" s="384">
        <f>'для впр'!G70</f>
        <v>0</v>
      </c>
      <c r="Q60" s="385" t="str">
        <f>'для впр'!H70</f>
        <v>GL-0002</v>
      </c>
      <c r="R60" s="385"/>
      <c r="S60" s="153" t="str">
        <f>'для впр'!J70</f>
        <v>Кромка Нестандарт</v>
      </c>
      <c r="T60" s="296">
        <f>'для впр'!K70</f>
        <v>0</v>
      </c>
      <c r="U60" s="151">
        <f>'для впр'!L70</f>
        <v>0</v>
      </c>
      <c r="V60" s="123">
        <f>'для впр'!M70</f>
        <v>0</v>
      </c>
      <c r="W60" s="385" t="str">
        <f>'для впр'!J70</f>
        <v>Кромка Нестандарт</v>
      </c>
      <c r="X60" s="385">
        <f>'для впр'!O70</f>
        <v>0</v>
      </c>
      <c r="Y60" s="385">
        <f>'для впр'!P70</f>
        <v>0</v>
      </c>
      <c r="Z60" s="385">
        <f>'для впр'!Q70</f>
        <v>0</v>
      </c>
      <c r="AA60" s="297" t="s">
        <v>551</v>
      </c>
      <c r="AB60" s="386" t="s">
        <v>552</v>
      </c>
      <c r="AC60" s="148" t="s">
        <v>269</v>
      </c>
      <c r="AD60" s="118"/>
      <c r="AE60" s="118"/>
      <c r="AF60" s="118"/>
      <c r="AG60" s="118"/>
      <c r="AH60" s="118"/>
      <c r="AI60" s="118"/>
      <c r="AJ60" s="118"/>
      <c r="AK60" s="116" t="s">
        <v>796</v>
      </c>
      <c r="AL60" s="118"/>
      <c r="AM60" s="118"/>
      <c r="AN60" s="312"/>
      <c r="AO60" s="118"/>
      <c r="AP60" s="118"/>
      <c r="AQ60" s="118"/>
      <c r="AR60" s="296" t="s">
        <v>24</v>
      </c>
      <c r="AS60" s="296" t="str">
        <f t="shared" si="8"/>
        <v>Кромка в колір</v>
      </c>
      <c r="AT60" s="296" t="str">
        <f t="shared" si="9"/>
        <v>GL-0002</v>
      </c>
      <c r="AU60" s="296">
        <f t="shared" si="10"/>
        <v>0</v>
      </c>
      <c r="AV60" s="296" t="str">
        <f t="shared" si="11"/>
        <v>GL-0002</v>
      </c>
      <c r="AW60" s="153" t="s">
        <v>272</v>
      </c>
      <c r="AX60" s="296" t="str">
        <f t="shared" si="12"/>
        <v>Кромка Нестандарт</v>
      </c>
      <c r="AY60" s="296">
        <f t="shared" si="13"/>
        <v>0</v>
      </c>
      <c r="AZ60" s="296">
        <f t="shared" si="14"/>
        <v>0</v>
      </c>
      <c r="BA60" s="298">
        <f t="shared" si="15"/>
        <v>0</v>
      </c>
      <c r="BB60" s="118"/>
      <c r="BC60" s="118"/>
      <c r="BD60" s="118"/>
      <c r="BE60" s="118"/>
      <c r="BF60" s="117"/>
      <c r="BG60" s="118" t="str">
        <f>VLOOKUP(G60,код!A:G,2,FALSE())</f>
        <v>РО141457   </v>
      </c>
    </row>
    <row r="61" spans="1:68" ht="15.75" x14ac:dyDescent="0.25">
      <c r="B61" s="371"/>
      <c r="C61" s="372"/>
      <c r="D61" s="373"/>
      <c r="E61" s="146" t="s">
        <v>554</v>
      </c>
      <c r="F61" t="s">
        <v>798</v>
      </c>
      <c r="G61" s="382" t="s">
        <v>193</v>
      </c>
      <c r="H61" s="382" t="s">
        <v>194</v>
      </c>
      <c r="I61" s="146" t="s">
        <v>554</v>
      </c>
      <c r="J61" s="292" t="s">
        <v>721</v>
      </c>
      <c r="K61" s="293">
        <v>762</v>
      </c>
      <c r="L61" t="s">
        <v>722</v>
      </c>
      <c r="M61" s="320">
        <v>2699</v>
      </c>
      <c r="N61" s="383" t="str">
        <f>'для впр'!E71</f>
        <v>Кромка в колір</v>
      </c>
      <c r="O61" s="384" t="str">
        <f>'для впр'!F71</f>
        <v>GL-0003</v>
      </c>
      <c r="P61" s="384">
        <f>'для впр'!G71</f>
        <v>0</v>
      </c>
      <c r="Q61" s="385" t="str">
        <f>'для впр'!H71</f>
        <v>GL-0003</v>
      </c>
      <c r="R61" s="385"/>
      <c r="S61" s="153" t="str">
        <f>'для впр'!J71</f>
        <v>Кромка Нестандарт</v>
      </c>
      <c r="T61" s="296">
        <f>'для впр'!K71</f>
        <v>0</v>
      </c>
      <c r="U61" s="151">
        <f>'для впр'!L71</f>
        <v>0</v>
      </c>
      <c r="V61" s="123">
        <f>'для впр'!M71</f>
        <v>0</v>
      </c>
      <c r="W61" s="385">
        <f>'для впр'!N71</f>
        <v>0</v>
      </c>
      <c r="X61" s="385">
        <f>'для впр'!O71</f>
        <v>0</v>
      </c>
      <c r="Y61" s="385">
        <f>'для впр'!P71</f>
        <v>0</v>
      </c>
      <c r="Z61" s="385">
        <f>'для впр'!Q71</f>
        <v>0</v>
      </c>
      <c r="AA61" s="302" t="s">
        <v>556</v>
      </c>
      <c r="AB61" s="386" t="s">
        <v>557</v>
      </c>
      <c r="AC61" s="155" t="s">
        <v>269</v>
      </c>
      <c r="AD61" s="118"/>
      <c r="AE61" s="118"/>
      <c r="AF61" s="118"/>
      <c r="AG61" s="118"/>
      <c r="AH61" s="118"/>
      <c r="AI61" s="118"/>
      <c r="AJ61" s="118"/>
      <c r="AK61" s="116" t="s">
        <v>796</v>
      </c>
      <c r="AL61" s="118"/>
      <c r="AM61" s="118"/>
      <c r="AN61" s="312"/>
      <c r="AO61" s="118"/>
      <c r="AP61" s="118"/>
      <c r="AQ61" s="118"/>
      <c r="AR61" s="296" t="s">
        <v>24</v>
      </c>
      <c r="AS61" s="296" t="str">
        <f t="shared" si="8"/>
        <v>Кромка в колір</v>
      </c>
      <c r="AT61" s="296" t="str">
        <f t="shared" si="9"/>
        <v>GL-0003</v>
      </c>
      <c r="AU61" s="296">
        <f t="shared" si="10"/>
        <v>0</v>
      </c>
      <c r="AV61" s="296" t="str">
        <f t="shared" si="11"/>
        <v>GL-0003</v>
      </c>
      <c r="AW61" s="153" t="s">
        <v>272</v>
      </c>
      <c r="AX61" s="296" t="str">
        <f t="shared" si="12"/>
        <v>Кромка Нестандарт</v>
      </c>
      <c r="AY61" s="296">
        <f t="shared" si="13"/>
        <v>0</v>
      </c>
      <c r="AZ61" s="296">
        <f t="shared" si="14"/>
        <v>0</v>
      </c>
      <c r="BA61" s="298">
        <f t="shared" si="15"/>
        <v>0</v>
      </c>
      <c r="BB61" s="118"/>
      <c r="BC61" s="118"/>
      <c r="BD61" s="118"/>
      <c r="BE61" s="118"/>
      <c r="BF61" s="117"/>
      <c r="BG61" s="118" t="str">
        <f>VLOOKUP(G61,код!A:G,2,FALSE())</f>
        <v>РО142029   </v>
      </c>
    </row>
    <row r="62" spans="1:68" ht="15.75" x14ac:dyDescent="0.25">
      <c r="B62" s="371"/>
      <c r="C62" s="372"/>
      <c r="D62" s="373"/>
      <c r="E62" s="146" t="s">
        <v>559</v>
      </c>
      <c r="F62" t="s">
        <v>799</v>
      </c>
      <c r="G62" s="382" t="s">
        <v>195</v>
      </c>
      <c r="H62" s="382" t="s">
        <v>196</v>
      </c>
      <c r="I62" s="146" t="s">
        <v>559</v>
      </c>
      <c r="J62" s="292" t="s">
        <v>721</v>
      </c>
      <c r="K62" s="293">
        <v>762</v>
      </c>
      <c r="L62" t="s">
        <v>722</v>
      </c>
      <c r="M62" s="320">
        <v>2699</v>
      </c>
      <c r="N62" s="383" t="str">
        <f>'для впр'!E72</f>
        <v>Кромка в колір</v>
      </c>
      <c r="O62" s="384" t="str">
        <f>'для впр'!F72</f>
        <v>GL-0004</v>
      </c>
      <c r="P62" s="384">
        <f>'для впр'!G72</f>
        <v>0</v>
      </c>
      <c r="Q62" s="385" t="str">
        <f>'для впр'!H72</f>
        <v>GL-0004</v>
      </c>
      <c r="R62" s="385"/>
      <c r="S62" s="153" t="str">
        <f>'для впр'!J72</f>
        <v>Кромка Нестандарт</v>
      </c>
      <c r="T62" s="296">
        <f>'для впр'!K72</f>
        <v>0</v>
      </c>
      <c r="U62" s="151">
        <f>'для впр'!L72</f>
        <v>0</v>
      </c>
      <c r="V62" s="123">
        <f>'для впр'!M72</f>
        <v>0</v>
      </c>
      <c r="W62" s="385">
        <f>'для впр'!N72</f>
        <v>0</v>
      </c>
      <c r="X62" s="385">
        <f>'для впр'!O72</f>
        <v>0</v>
      </c>
      <c r="Y62" s="385">
        <f>'для впр'!P72</f>
        <v>0</v>
      </c>
      <c r="Z62" s="385">
        <f>'для впр'!Q72</f>
        <v>0</v>
      </c>
      <c r="AA62" s="297" t="s">
        <v>561</v>
      </c>
      <c r="AB62" s="386" t="s">
        <v>562</v>
      </c>
      <c r="AC62" s="148" t="s">
        <v>269</v>
      </c>
      <c r="AD62" s="118"/>
      <c r="AE62" s="118"/>
      <c r="AF62" s="118"/>
      <c r="AG62" s="118"/>
      <c r="AH62" s="118"/>
      <c r="AI62" s="118"/>
      <c r="AJ62" s="118"/>
      <c r="AK62" s="116" t="s">
        <v>796</v>
      </c>
      <c r="AL62" s="118"/>
      <c r="AM62" s="118"/>
      <c r="AN62" s="312"/>
      <c r="AO62" s="118"/>
      <c r="AP62" s="118"/>
      <c r="AQ62" s="118"/>
      <c r="AR62" s="296" t="s">
        <v>24</v>
      </c>
      <c r="AS62" s="296" t="str">
        <f t="shared" si="8"/>
        <v>Кромка в колір</v>
      </c>
      <c r="AT62" s="296" t="str">
        <f t="shared" si="9"/>
        <v>GL-0004</v>
      </c>
      <c r="AU62" s="296">
        <f t="shared" si="10"/>
        <v>0</v>
      </c>
      <c r="AV62" s="296" t="str">
        <f t="shared" si="11"/>
        <v>GL-0004</v>
      </c>
      <c r="AW62" s="153" t="s">
        <v>272</v>
      </c>
      <c r="AX62" s="296" t="str">
        <f t="shared" si="12"/>
        <v>Кромка Нестандарт</v>
      </c>
      <c r="AY62" s="296">
        <f t="shared" si="13"/>
        <v>0</v>
      </c>
      <c r="AZ62" s="296">
        <f t="shared" si="14"/>
        <v>0</v>
      </c>
      <c r="BA62" s="298">
        <f t="shared" si="15"/>
        <v>0</v>
      </c>
      <c r="BB62" s="118"/>
      <c r="BC62" s="118"/>
      <c r="BD62" s="118"/>
      <c r="BE62" s="118"/>
      <c r="BF62" s="117"/>
      <c r="BG62" s="118" t="str">
        <f>VLOOKUP(G62,код!A:G,2,FALSE())</f>
        <v>РО142030   </v>
      </c>
    </row>
    <row r="63" spans="1:68" ht="15.75" x14ac:dyDescent="0.25">
      <c r="B63" s="371"/>
      <c r="C63" s="372"/>
      <c r="D63" s="373"/>
      <c r="E63" s="146" t="s">
        <v>564</v>
      </c>
      <c r="F63" t="s">
        <v>800</v>
      </c>
      <c r="G63" s="382" t="s">
        <v>197</v>
      </c>
      <c r="H63" s="382" t="s">
        <v>198</v>
      </c>
      <c r="I63" s="146" t="s">
        <v>564</v>
      </c>
      <c r="J63" s="292" t="s">
        <v>721</v>
      </c>
      <c r="K63" s="293">
        <v>762</v>
      </c>
      <c r="L63" t="s">
        <v>722</v>
      </c>
      <c r="M63" s="320">
        <v>2699</v>
      </c>
      <c r="N63" s="383" t="str">
        <f>'для впр'!E73</f>
        <v>Кромка в колір</v>
      </c>
      <c r="O63" s="384" t="str">
        <f>'для впр'!F73</f>
        <v>MT-0001</v>
      </c>
      <c r="P63" s="384">
        <f>'для впр'!G73</f>
        <v>0</v>
      </c>
      <c r="Q63" s="385" t="str">
        <f>'для впр'!H73</f>
        <v>MT-0001</v>
      </c>
      <c r="R63" s="385"/>
      <c r="S63" s="153" t="str">
        <f>'для впр'!J73</f>
        <v>Кромка Нестандарт</v>
      </c>
      <c r="T63" s="296">
        <f>'для впр'!K73</f>
        <v>0</v>
      </c>
      <c r="U63" s="151">
        <f>'для впр'!L73</f>
        <v>0</v>
      </c>
      <c r="V63" s="123">
        <f>'для впр'!M73</f>
        <v>0</v>
      </c>
      <c r="W63" s="385">
        <f>'для впр'!N73</f>
        <v>0</v>
      </c>
      <c r="X63" s="385">
        <f>'для впр'!O73</f>
        <v>0</v>
      </c>
      <c r="Y63" s="385">
        <f>'для впр'!P73</f>
        <v>0</v>
      </c>
      <c r="Z63" s="385">
        <f>'для впр'!Q73</f>
        <v>0</v>
      </c>
      <c r="AA63" s="297" t="s">
        <v>566</v>
      </c>
      <c r="AB63" s="386" t="s">
        <v>547</v>
      </c>
      <c r="AC63" s="148" t="s">
        <v>275</v>
      </c>
      <c r="AD63" s="118"/>
      <c r="AE63" s="118"/>
      <c r="AF63" s="118"/>
      <c r="AG63" s="118"/>
      <c r="AH63" s="118"/>
      <c r="AI63" s="118"/>
      <c r="AJ63" s="118"/>
      <c r="AK63" s="116" t="s">
        <v>796</v>
      </c>
      <c r="AL63" s="118"/>
      <c r="AM63" s="118"/>
      <c r="AN63" s="312"/>
      <c r="AO63" s="118"/>
      <c r="AP63" s="118"/>
      <c r="AQ63" s="118"/>
      <c r="AR63" s="296" t="s">
        <v>24</v>
      </c>
      <c r="AS63" s="296" t="str">
        <f t="shared" si="8"/>
        <v>Кромка в колір</v>
      </c>
      <c r="AT63" s="296" t="str">
        <f t="shared" si="9"/>
        <v>MT-0001</v>
      </c>
      <c r="AU63" s="296">
        <f t="shared" si="10"/>
        <v>0</v>
      </c>
      <c r="AV63" s="296" t="str">
        <f t="shared" si="11"/>
        <v>MT-0001</v>
      </c>
      <c r="AW63" s="153" t="s">
        <v>272</v>
      </c>
      <c r="AX63" s="296" t="str">
        <f t="shared" si="12"/>
        <v>Кромка Нестандарт</v>
      </c>
      <c r="AY63" s="296">
        <f t="shared" si="13"/>
        <v>0</v>
      </c>
      <c r="AZ63" s="296">
        <f t="shared" si="14"/>
        <v>0</v>
      </c>
      <c r="BA63" s="298">
        <f t="shared" si="15"/>
        <v>0</v>
      </c>
      <c r="BC63" s="118"/>
      <c r="BD63" s="118"/>
      <c r="BE63" s="118"/>
      <c r="BF63" s="117"/>
      <c r="BG63" s="118" t="str">
        <f>VLOOKUP(G63,код!A:G,2,FALSE())</f>
        <v>РО141458   </v>
      </c>
    </row>
    <row r="64" spans="1:68" ht="15.75" x14ac:dyDescent="0.25">
      <c r="B64" s="371"/>
      <c r="C64" s="372"/>
      <c r="D64" s="373"/>
      <c r="E64" s="146" t="s">
        <v>568</v>
      </c>
      <c r="F64" t="s">
        <v>801</v>
      </c>
      <c r="G64" s="382" t="s">
        <v>199</v>
      </c>
      <c r="H64" s="382" t="s">
        <v>200</v>
      </c>
      <c r="I64" s="146" t="s">
        <v>568</v>
      </c>
      <c r="J64" s="292" t="s">
        <v>721</v>
      </c>
      <c r="K64" s="293">
        <v>762</v>
      </c>
      <c r="L64" t="s">
        <v>722</v>
      </c>
      <c r="M64" s="320">
        <v>2699</v>
      </c>
      <c r="N64" s="383" t="str">
        <f>'для впр'!E74</f>
        <v>Кромка в колір</v>
      </c>
      <c r="O64" s="384" t="str">
        <f>'для впр'!F74</f>
        <v>MT-0002</v>
      </c>
      <c r="P64" s="384">
        <f>'для впр'!G74</f>
        <v>0</v>
      </c>
      <c r="Q64" s="385" t="str">
        <f>'для впр'!H74</f>
        <v>MT-0002</v>
      </c>
      <c r="R64" s="385"/>
      <c r="S64" s="153" t="str">
        <f>'для впр'!J74</f>
        <v>Кромка Нестандарт</v>
      </c>
      <c r="T64" s="296">
        <f>'для впр'!K74</f>
        <v>0</v>
      </c>
      <c r="U64" s="151">
        <f>'для впр'!L74</f>
        <v>0</v>
      </c>
      <c r="V64" s="123">
        <f>'для впр'!M74</f>
        <v>0</v>
      </c>
      <c r="W64" s="385">
        <f>'для впр'!N74</f>
        <v>0</v>
      </c>
      <c r="X64" s="385">
        <f>'для впр'!O74</f>
        <v>0</v>
      </c>
      <c r="Y64" s="385">
        <f>'для впр'!P74</f>
        <v>0</v>
      </c>
      <c r="Z64" s="385">
        <f>'для впр'!Q74</f>
        <v>0</v>
      </c>
      <c r="AA64" s="297" t="s">
        <v>570</v>
      </c>
      <c r="AB64" s="386" t="s">
        <v>552</v>
      </c>
      <c r="AC64" s="148" t="s">
        <v>275</v>
      </c>
      <c r="AD64" s="118"/>
      <c r="AE64" s="118"/>
      <c r="AF64" s="118"/>
      <c r="AG64" s="118"/>
      <c r="AH64" s="118"/>
      <c r="AI64" s="118"/>
      <c r="AJ64" s="118"/>
      <c r="AK64" s="116" t="s">
        <v>796</v>
      </c>
      <c r="AL64" s="118"/>
      <c r="AM64" s="118"/>
      <c r="AN64" s="312"/>
      <c r="AO64" s="118"/>
      <c r="AP64" s="118"/>
      <c r="AQ64" s="118"/>
      <c r="AR64" s="296" t="s">
        <v>24</v>
      </c>
      <c r="AS64" s="296" t="str">
        <f t="shared" si="8"/>
        <v>Кромка в колір</v>
      </c>
      <c r="AT64" s="296" t="str">
        <f t="shared" si="9"/>
        <v>MT-0002</v>
      </c>
      <c r="AU64" s="296">
        <f t="shared" si="10"/>
        <v>0</v>
      </c>
      <c r="AV64" s="296" t="str">
        <f t="shared" si="11"/>
        <v>MT-0002</v>
      </c>
      <c r="AW64" s="153" t="s">
        <v>272</v>
      </c>
      <c r="AX64" s="296" t="str">
        <f t="shared" si="12"/>
        <v>Кромка Нестандарт</v>
      </c>
      <c r="AY64" s="296">
        <f t="shared" si="13"/>
        <v>0</v>
      </c>
      <c r="AZ64" s="296">
        <f t="shared" si="14"/>
        <v>0</v>
      </c>
      <c r="BA64" s="298">
        <f t="shared" si="15"/>
        <v>0</v>
      </c>
      <c r="BB64" s="118"/>
      <c r="BC64" s="118"/>
      <c r="BD64" s="118"/>
      <c r="BE64" s="118"/>
      <c r="BF64" s="117"/>
      <c r="BG64" s="118" t="str">
        <f>VLOOKUP(G64,код!A:G,2,FALSE())</f>
        <v>РО141459   </v>
      </c>
    </row>
    <row r="65" spans="2:59" ht="15.75" x14ac:dyDescent="0.25">
      <c r="B65" s="371"/>
      <c r="C65" s="372"/>
      <c r="D65" s="373"/>
      <c r="E65" s="146" t="s">
        <v>572</v>
      </c>
      <c r="F65" t="s">
        <v>802</v>
      </c>
      <c r="G65" s="382" t="s">
        <v>201</v>
      </c>
      <c r="H65" s="382" t="s">
        <v>202</v>
      </c>
      <c r="I65" s="146" t="s">
        <v>572</v>
      </c>
      <c r="J65" s="292" t="s">
        <v>721</v>
      </c>
      <c r="K65" s="293">
        <v>762</v>
      </c>
      <c r="L65" t="s">
        <v>722</v>
      </c>
      <c r="M65" s="320">
        <v>2699</v>
      </c>
      <c r="N65" s="383" t="str">
        <f>'для впр'!E75</f>
        <v>Кромка в колір</v>
      </c>
      <c r="O65" s="384" t="str">
        <f>'для впр'!F75</f>
        <v>MT-0003</v>
      </c>
      <c r="P65" s="384">
        <f>'для впр'!G75</f>
        <v>0</v>
      </c>
      <c r="Q65" s="385" t="str">
        <f>'для впр'!H75</f>
        <v>MT-0003</v>
      </c>
      <c r="R65" s="385"/>
      <c r="S65" s="153" t="str">
        <f>'для впр'!J75</f>
        <v>Кромка Нестандарт</v>
      </c>
      <c r="T65" s="296">
        <f>'для впр'!K75</f>
        <v>0</v>
      </c>
      <c r="U65" s="151">
        <f>'для впр'!L75</f>
        <v>0</v>
      </c>
      <c r="V65" s="123">
        <f>'для впр'!M75</f>
        <v>0</v>
      </c>
      <c r="W65" s="385">
        <f>'для впр'!N75</f>
        <v>0</v>
      </c>
      <c r="X65" s="385">
        <f>'для впр'!O75</f>
        <v>0</v>
      </c>
      <c r="Y65" s="385">
        <f>'для впр'!P75</f>
        <v>0</v>
      </c>
      <c r="Z65" s="385">
        <f>'для впр'!Q75</f>
        <v>0</v>
      </c>
      <c r="AA65" s="302" t="s">
        <v>574</v>
      </c>
      <c r="AB65" s="386" t="s">
        <v>557</v>
      </c>
      <c r="AC65" s="148" t="s">
        <v>275</v>
      </c>
      <c r="AD65" s="118"/>
      <c r="AE65" s="118"/>
      <c r="AF65" s="118"/>
      <c r="AG65" s="118"/>
      <c r="AH65" s="118"/>
      <c r="AI65" s="118"/>
      <c r="AJ65" s="118"/>
      <c r="AK65" s="116" t="s">
        <v>796</v>
      </c>
      <c r="AL65" s="118"/>
      <c r="AM65" s="118"/>
      <c r="AN65" s="312"/>
      <c r="AO65" s="118"/>
      <c r="AP65" s="118"/>
      <c r="AQ65" s="118"/>
      <c r="AR65" s="296" t="s">
        <v>24</v>
      </c>
      <c r="AS65" s="296" t="str">
        <f t="shared" si="8"/>
        <v>Кромка в колір</v>
      </c>
      <c r="AT65" s="296" t="str">
        <f t="shared" si="9"/>
        <v>MT-0003</v>
      </c>
      <c r="AU65" s="296">
        <f t="shared" si="10"/>
        <v>0</v>
      </c>
      <c r="AV65" s="296" t="str">
        <f t="shared" si="11"/>
        <v>MT-0003</v>
      </c>
      <c r="AW65" s="153" t="s">
        <v>272</v>
      </c>
      <c r="AX65" s="296" t="str">
        <f t="shared" si="12"/>
        <v>Кромка Нестандарт</v>
      </c>
      <c r="AY65" s="296">
        <f t="shared" si="13"/>
        <v>0</v>
      </c>
      <c r="AZ65" s="296">
        <f t="shared" si="14"/>
        <v>0</v>
      </c>
      <c r="BA65" s="298">
        <f t="shared" si="15"/>
        <v>0</v>
      </c>
      <c r="BB65" s="118"/>
      <c r="BC65" s="118"/>
      <c r="BD65" s="118"/>
      <c r="BE65" s="118"/>
      <c r="BF65" s="117"/>
      <c r="BG65" s="118" t="str">
        <f>VLOOKUP(G65,код!A:G,2,FALSE())</f>
        <v>РО141460   </v>
      </c>
    </row>
    <row r="66" spans="2:59" ht="15.75" x14ac:dyDescent="0.25">
      <c r="B66" s="371"/>
      <c r="C66" s="372"/>
      <c r="D66" s="373"/>
      <c r="E66" s="146" t="s">
        <v>576</v>
      </c>
      <c r="F66" t="s">
        <v>803</v>
      </c>
      <c r="G66" s="382" t="s">
        <v>203</v>
      </c>
      <c r="H66" s="382" t="s">
        <v>204</v>
      </c>
      <c r="I66" s="146" t="s">
        <v>576</v>
      </c>
      <c r="J66" s="357" t="s">
        <v>721</v>
      </c>
      <c r="K66" s="293">
        <v>762</v>
      </c>
      <c r="L66" s="132" t="s">
        <v>722</v>
      </c>
      <c r="M66" s="320">
        <v>2699</v>
      </c>
      <c r="N66" s="383" t="str">
        <f>'для впр'!E76</f>
        <v>Кромка в колір</v>
      </c>
      <c r="O66" s="384" t="str">
        <f>'для впр'!F76</f>
        <v>MT-0004</v>
      </c>
      <c r="P66" s="384">
        <f>'для впр'!G76</f>
        <v>0</v>
      </c>
      <c r="Q66" s="385" t="str">
        <f>'для впр'!H76</f>
        <v>MT-0004</v>
      </c>
      <c r="R66" s="385"/>
      <c r="S66" s="153" t="str">
        <f>'для впр'!J76</f>
        <v>Кромка Нестандарт</v>
      </c>
      <c r="T66" s="296">
        <f>'для впр'!K76</f>
        <v>0</v>
      </c>
      <c r="U66" s="151">
        <f>'для впр'!L76</f>
        <v>0</v>
      </c>
      <c r="V66" s="123">
        <f>'для впр'!M76</f>
        <v>0</v>
      </c>
      <c r="W66" s="385">
        <f>'для впр'!N76</f>
        <v>0</v>
      </c>
      <c r="X66" s="385">
        <f>'для впр'!O76</f>
        <v>0</v>
      </c>
      <c r="Y66" s="385">
        <f>'для впр'!P76</f>
        <v>0</v>
      </c>
      <c r="Z66" s="385">
        <f>'для впр'!Q76</f>
        <v>0</v>
      </c>
      <c r="AA66" s="297" t="s">
        <v>578</v>
      </c>
      <c r="AB66" s="386" t="s">
        <v>562</v>
      </c>
      <c r="AC66" s="148" t="s">
        <v>275</v>
      </c>
      <c r="AD66" s="118"/>
      <c r="AE66" s="118"/>
      <c r="AF66" s="118"/>
      <c r="AG66" s="118"/>
      <c r="AH66" s="118"/>
      <c r="AI66" s="118"/>
      <c r="AJ66" s="118"/>
      <c r="AK66" s="116" t="s">
        <v>796</v>
      </c>
      <c r="AL66" s="118"/>
      <c r="AM66" s="118"/>
      <c r="AN66" s="312"/>
      <c r="AO66" s="118"/>
      <c r="AP66" s="118"/>
      <c r="AQ66" s="118"/>
      <c r="AR66" s="296" t="s">
        <v>24</v>
      </c>
      <c r="AS66" s="296" t="str">
        <f t="shared" si="8"/>
        <v>Кромка в колір</v>
      </c>
      <c r="AT66" s="296" t="str">
        <f t="shared" si="9"/>
        <v>MT-0004</v>
      </c>
      <c r="AU66" s="296">
        <f t="shared" si="10"/>
        <v>0</v>
      </c>
      <c r="AV66" s="296" t="str">
        <f t="shared" si="11"/>
        <v>MT-0004</v>
      </c>
      <c r="AW66" s="153" t="s">
        <v>272</v>
      </c>
      <c r="AX66" s="296" t="str">
        <f t="shared" si="12"/>
        <v>Кромка Нестандарт</v>
      </c>
      <c r="AY66" s="296">
        <f t="shared" si="13"/>
        <v>0</v>
      </c>
      <c r="AZ66" s="296">
        <f t="shared" si="14"/>
        <v>0</v>
      </c>
      <c r="BA66" s="298">
        <f t="shared" si="15"/>
        <v>0</v>
      </c>
      <c r="BC66" s="118"/>
      <c r="BD66" s="118"/>
      <c r="BE66" s="118"/>
      <c r="BF66" s="117"/>
      <c r="BG66" s="118" t="str">
        <f>VLOOKUP(G66,код!A:G,2,FALSE())</f>
        <v>РО142031   </v>
      </c>
    </row>
    <row r="67" spans="2:59" ht="14.25" customHeight="1" x14ac:dyDescent="0.25">
      <c r="B67" s="371"/>
      <c r="C67" s="372"/>
      <c r="D67" s="373"/>
      <c r="E67" s="146" t="s">
        <v>580</v>
      </c>
      <c r="F67" t="s">
        <v>804</v>
      </c>
      <c r="G67" s="387" t="s">
        <v>205</v>
      </c>
      <c r="H67" s="388" t="s">
        <v>206</v>
      </c>
      <c r="I67" s="146" t="s">
        <v>580</v>
      </c>
      <c r="J67" s="357" t="s">
        <v>721</v>
      </c>
      <c r="K67" s="389">
        <v>762</v>
      </c>
      <c r="L67" s="132" t="s">
        <v>722</v>
      </c>
      <c r="M67">
        <v>2799</v>
      </c>
      <c r="N67" s="383" t="str">
        <f>'для впр'!E77</f>
        <v>Кромка в колір</v>
      </c>
      <c r="O67" s="384" t="str">
        <f>'для впр'!F77</f>
        <v>FN021SL</v>
      </c>
      <c r="P67" s="384">
        <f>'для впр'!G77</f>
        <v>0</v>
      </c>
      <c r="Q67" s="385" t="str">
        <f>'для впр'!H77</f>
        <v>FN021SL</v>
      </c>
      <c r="R67" s="385"/>
      <c r="S67" s="153" t="str">
        <f>'для впр'!J77</f>
        <v>Кромка Нестандарт</v>
      </c>
      <c r="T67" s="296">
        <f>'для впр'!K77</f>
        <v>0</v>
      </c>
      <c r="U67" s="151">
        <f>'для впр'!L77</f>
        <v>0</v>
      </c>
      <c r="V67" s="123">
        <f>'для впр'!M77</f>
        <v>0</v>
      </c>
      <c r="W67" s="385">
        <f>'для впр'!N77</f>
        <v>0</v>
      </c>
      <c r="X67" s="385">
        <f>'для впр'!O77</f>
        <v>0</v>
      </c>
      <c r="Y67" s="385">
        <f>'для впр'!P77</f>
        <v>0</v>
      </c>
      <c r="Z67" s="385">
        <f>'для впр'!Q77</f>
        <v>0</v>
      </c>
      <c r="AA67" s="148" t="s">
        <v>582</v>
      </c>
      <c r="AB67" s="230" t="s">
        <v>583</v>
      </c>
      <c r="AC67" s="148" t="s">
        <v>280</v>
      </c>
      <c r="AD67" s="118"/>
      <c r="AE67" s="118"/>
      <c r="AF67" s="118"/>
      <c r="AG67" s="118"/>
      <c r="AH67" s="118"/>
      <c r="AI67" s="118"/>
      <c r="AJ67" s="118"/>
      <c r="AK67" s="116" t="s">
        <v>796</v>
      </c>
      <c r="AL67" s="118"/>
      <c r="AM67" s="118"/>
      <c r="AN67" s="312"/>
      <c r="AO67" s="118"/>
      <c r="AP67" s="118"/>
      <c r="AQ67" s="118"/>
      <c r="AR67" s="296" t="s">
        <v>24</v>
      </c>
      <c r="AS67" s="296" t="str">
        <f t="shared" si="8"/>
        <v>Кромка в колір</v>
      </c>
      <c r="AT67" s="296" t="str">
        <f t="shared" si="9"/>
        <v>FN021SL</v>
      </c>
      <c r="AU67" s="296">
        <f t="shared" si="10"/>
        <v>0</v>
      </c>
      <c r="AV67" s="296" t="str">
        <f t="shared" si="11"/>
        <v>FN021SL</v>
      </c>
      <c r="AW67" s="153" t="s">
        <v>272</v>
      </c>
      <c r="AX67" s="296" t="str">
        <f t="shared" si="12"/>
        <v>Кромка Нестандарт</v>
      </c>
      <c r="AY67" s="296">
        <f t="shared" si="13"/>
        <v>0</v>
      </c>
      <c r="AZ67" s="296">
        <f t="shared" si="14"/>
        <v>0</v>
      </c>
      <c r="BA67" s="298">
        <f t="shared" si="15"/>
        <v>0</v>
      </c>
      <c r="BC67" s="118"/>
      <c r="BD67" s="118"/>
      <c r="BE67" s="118"/>
      <c r="BF67" s="117"/>
      <c r="BG67" s="118" t="str">
        <f>VLOOKUP(G67,код!A:G,2,FALSE())</f>
        <v>РО155676   </v>
      </c>
    </row>
    <row r="68" spans="2:59" ht="15" customHeight="1" x14ac:dyDescent="0.25">
      <c r="B68" s="371"/>
      <c r="C68" s="372"/>
      <c r="D68" s="373"/>
      <c r="E68" s="146" t="s">
        <v>584</v>
      </c>
      <c r="F68" t="s">
        <v>805</v>
      </c>
      <c r="G68" s="387" t="s">
        <v>215</v>
      </c>
      <c r="H68" s="388" t="s">
        <v>216</v>
      </c>
      <c r="I68" s="146" t="s">
        <v>584</v>
      </c>
      <c r="J68" s="357" t="s">
        <v>721</v>
      </c>
      <c r="K68" s="389">
        <v>762</v>
      </c>
      <c r="L68" s="132" t="s">
        <v>722</v>
      </c>
      <c r="M68">
        <v>2799</v>
      </c>
      <c r="N68" s="383" t="str">
        <f>'для впр'!E78</f>
        <v>Кромка в колір</v>
      </c>
      <c r="O68" s="384" t="str">
        <f>'для впр'!F78</f>
        <v>FN051SL</v>
      </c>
      <c r="P68" s="384">
        <f>'для впр'!G78</f>
        <v>0</v>
      </c>
      <c r="Q68" s="385" t="str">
        <f>'для впр'!H78</f>
        <v>FN051SL</v>
      </c>
      <c r="R68" s="385"/>
      <c r="S68" s="153" t="str">
        <f>'для впр'!J78</f>
        <v>Кромка Нестандарт</v>
      </c>
      <c r="T68" s="296">
        <f>'для впр'!K78</f>
        <v>0</v>
      </c>
      <c r="U68" s="151">
        <f>'для впр'!L78</f>
        <v>0</v>
      </c>
      <c r="V68" s="123">
        <f>'для впр'!M78</f>
        <v>0</v>
      </c>
      <c r="W68" s="385">
        <f>'для впр'!N78</f>
        <v>0</v>
      </c>
      <c r="X68" s="385">
        <f>'для впр'!O78</f>
        <v>0</v>
      </c>
      <c r="Y68" s="385">
        <f>'для впр'!P78</f>
        <v>0</v>
      </c>
      <c r="Z68" s="385">
        <f>'для впр'!Q78</f>
        <v>0</v>
      </c>
      <c r="AA68" s="148" t="s">
        <v>586</v>
      </c>
      <c r="AB68" s="230" t="s">
        <v>587</v>
      </c>
      <c r="AC68" s="148" t="s">
        <v>280</v>
      </c>
      <c r="AD68" s="118"/>
      <c r="AE68" s="118"/>
      <c r="AF68" s="118"/>
      <c r="AG68" s="118"/>
      <c r="AH68" s="118"/>
      <c r="AI68" s="118"/>
      <c r="AJ68" s="118"/>
      <c r="AK68" s="116" t="s">
        <v>796</v>
      </c>
      <c r="AL68" s="118"/>
      <c r="AM68" s="118"/>
      <c r="AN68" s="312"/>
      <c r="AO68" s="118"/>
      <c r="AP68" s="118"/>
      <c r="AQ68" s="118"/>
      <c r="AR68" s="296" t="s">
        <v>24</v>
      </c>
      <c r="AS68" s="296" t="str">
        <f t="shared" si="8"/>
        <v>Кромка в колір</v>
      </c>
      <c r="AT68" s="296" t="str">
        <f t="shared" si="9"/>
        <v>FN051SL</v>
      </c>
      <c r="AU68" s="296">
        <f t="shared" si="10"/>
        <v>0</v>
      </c>
      <c r="AV68" s="296" t="str">
        <f t="shared" si="11"/>
        <v>FN051SL</v>
      </c>
      <c r="AW68" s="153" t="s">
        <v>272</v>
      </c>
      <c r="AX68" s="296" t="str">
        <f t="shared" si="12"/>
        <v>Кромка Нестандарт</v>
      </c>
      <c r="AY68" s="296">
        <f t="shared" si="13"/>
        <v>0</v>
      </c>
      <c r="AZ68" s="296">
        <f t="shared" si="14"/>
        <v>0</v>
      </c>
      <c r="BA68" s="298">
        <f t="shared" si="15"/>
        <v>0</v>
      </c>
      <c r="BC68" s="118"/>
      <c r="BD68" s="118"/>
      <c r="BE68" s="118"/>
      <c r="BF68" s="117"/>
      <c r="BG68" s="118" t="str">
        <f>VLOOKUP(G68,код!A:G,2,FALSE())</f>
        <v>РО155677   </v>
      </c>
    </row>
    <row r="69" spans="2:59" ht="15" customHeight="1" x14ac:dyDescent="0.25">
      <c r="B69" s="371"/>
      <c r="C69" s="372"/>
      <c r="D69" s="373"/>
      <c r="E69" s="146" t="s">
        <v>588</v>
      </c>
      <c r="F69" t="s">
        <v>806</v>
      </c>
      <c r="G69" s="128" t="s">
        <v>207</v>
      </c>
      <c r="H69" s="599" t="s">
        <v>208</v>
      </c>
      <c r="I69" s="146" t="s">
        <v>588</v>
      </c>
      <c r="J69" s="357" t="s">
        <v>721</v>
      </c>
      <c r="K69" s="389"/>
      <c r="L69" s="132"/>
      <c r="M69">
        <v>2799</v>
      </c>
      <c r="N69" s="383" t="str">
        <f>'для впр'!E79</f>
        <v>Кромка в колір</v>
      </c>
      <c r="O69" s="384" t="str">
        <f>'для впр'!F79</f>
        <v>FN022SL</v>
      </c>
      <c r="P69" s="384">
        <f>'для впр'!G79</f>
        <v>0</v>
      </c>
      <c r="Q69" s="385" t="str">
        <f>'для впр'!H79</f>
        <v>FN022SL</v>
      </c>
      <c r="R69" s="385"/>
      <c r="S69" s="153" t="str">
        <f>'для впр'!J79</f>
        <v>Кромка Нестандарт</v>
      </c>
      <c r="T69" s="296">
        <f>'для впр'!K79</f>
        <v>0</v>
      </c>
      <c r="U69" s="151">
        <f>'для впр'!L79</f>
        <v>0</v>
      </c>
      <c r="V69" s="123">
        <f>'для впр'!M79</f>
        <v>0</v>
      </c>
      <c r="W69" s="385">
        <f>'для впр'!N79</f>
        <v>0</v>
      </c>
      <c r="X69" s="385">
        <f>'для впр'!O79</f>
        <v>0</v>
      </c>
      <c r="Y69" s="385">
        <f>'для впр'!P79</f>
        <v>0</v>
      </c>
      <c r="Z69" s="385">
        <f>'для впр'!Q79</f>
        <v>0</v>
      </c>
      <c r="AA69" s="148" t="s">
        <v>590</v>
      </c>
      <c r="AB69" s="230" t="s">
        <v>591</v>
      </c>
      <c r="AC69" s="148" t="s">
        <v>280</v>
      </c>
      <c r="AD69" s="118"/>
      <c r="AE69" s="118"/>
      <c r="AF69" s="118"/>
      <c r="AG69" s="118"/>
      <c r="AH69" s="118"/>
      <c r="AI69" s="118"/>
      <c r="AJ69" s="118"/>
      <c r="AK69" s="116" t="s">
        <v>796</v>
      </c>
      <c r="AL69" s="118"/>
      <c r="AM69" s="118"/>
      <c r="AN69" s="312"/>
      <c r="AO69" s="118"/>
      <c r="AP69" s="118"/>
      <c r="AQ69" s="118"/>
      <c r="AR69" s="296" t="s">
        <v>24</v>
      </c>
      <c r="AS69" s="296" t="str">
        <f t="shared" ref="AS69:AS105" si="16">N69</f>
        <v>Кромка в колір</v>
      </c>
      <c r="AT69" s="296" t="str">
        <f t="shared" ref="AT69:AV105" si="17">O69</f>
        <v>FN022SL</v>
      </c>
      <c r="AU69" s="296">
        <f t="shared" ref="AU69:AU105" si="18">P69</f>
        <v>0</v>
      </c>
      <c r="AV69" s="296" t="str">
        <f t="shared" ref="AV69:AV105" si="19">Q69</f>
        <v>FN022SL</v>
      </c>
      <c r="AW69" s="153" t="s">
        <v>272</v>
      </c>
      <c r="AX69" s="296" t="str">
        <f t="shared" ref="AX69:AX105" si="20">S69</f>
        <v>Кромка Нестандарт</v>
      </c>
      <c r="AY69" s="296">
        <f t="shared" ref="AY69:AY105" si="21">T69</f>
        <v>0</v>
      </c>
      <c r="AZ69" s="296">
        <f t="shared" ref="AZ69:AZ105" si="22">U69</f>
        <v>0</v>
      </c>
      <c r="BA69" s="298">
        <f t="shared" ref="BA69:BA105" si="23">V69</f>
        <v>0</v>
      </c>
      <c r="BC69" s="118"/>
      <c r="BD69" s="118"/>
      <c r="BE69" s="118"/>
      <c r="BF69" s="117"/>
      <c r="BG69" s="118" t="str">
        <f>VLOOKUP(G69,код!A:G,2,FALSE())</f>
        <v>РО156457   </v>
      </c>
    </row>
    <row r="70" spans="2:59" ht="15" customHeight="1" x14ac:dyDescent="0.25">
      <c r="B70" s="371"/>
      <c r="C70" s="372"/>
      <c r="D70" s="373"/>
      <c r="E70" s="146" t="s">
        <v>592</v>
      </c>
      <c r="F70" t="s">
        <v>807</v>
      </c>
      <c r="G70" s="128" t="s">
        <v>209</v>
      </c>
      <c r="H70" s="599" t="s">
        <v>210</v>
      </c>
      <c r="I70" s="146" t="s">
        <v>592</v>
      </c>
      <c r="J70" s="357" t="s">
        <v>721</v>
      </c>
      <c r="K70" s="389"/>
      <c r="L70" s="132"/>
      <c r="M70">
        <v>2799</v>
      </c>
      <c r="N70" s="383" t="str">
        <f>'для впр'!E80</f>
        <v>Кромка в колір</v>
      </c>
      <c r="O70" s="384" t="str">
        <f>'для впр'!F80</f>
        <v>FN023SL</v>
      </c>
      <c r="P70" s="384">
        <f>'для впр'!G80</f>
        <v>0</v>
      </c>
      <c r="Q70" s="385" t="str">
        <f>'для впр'!H80</f>
        <v>FN023SL</v>
      </c>
      <c r="R70" s="385"/>
      <c r="S70" s="153" t="str">
        <f>'для впр'!J80</f>
        <v>Кромка Нестандарт</v>
      </c>
      <c r="T70" s="296">
        <f>'для впр'!K80</f>
        <v>0</v>
      </c>
      <c r="U70" s="151">
        <f>'для впр'!L80</f>
        <v>0</v>
      </c>
      <c r="V70" s="123">
        <f>'для впр'!M80</f>
        <v>0</v>
      </c>
      <c r="W70" s="385">
        <f>'для впр'!N80</f>
        <v>0</v>
      </c>
      <c r="X70" s="385">
        <f>'для впр'!O80</f>
        <v>0</v>
      </c>
      <c r="Y70" s="385">
        <f>'для впр'!P80</f>
        <v>0</v>
      </c>
      <c r="Z70" s="385">
        <f>'для впр'!Q80</f>
        <v>0</v>
      </c>
      <c r="AA70" s="148" t="s">
        <v>594</v>
      </c>
      <c r="AB70" s="230" t="s">
        <v>595</v>
      </c>
      <c r="AC70" s="148" t="s">
        <v>280</v>
      </c>
      <c r="AD70" s="118"/>
      <c r="AE70" s="118"/>
      <c r="AF70" s="118"/>
      <c r="AG70" s="118"/>
      <c r="AH70" s="118"/>
      <c r="AI70" s="118"/>
      <c r="AJ70" s="118"/>
      <c r="AK70" s="116" t="s">
        <v>796</v>
      </c>
      <c r="AL70" s="118"/>
      <c r="AM70" s="118"/>
      <c r="AN70" s="312"/>
      <c r="AO70" s="118"/>
      <c r="AP70" s="118"/>
      <c r="AQ70" s="118"/>
      <c r="AR70" s="296" t="s">
        <v>24</v>
      </c>
      <c r="AS70" s="296" t="str">
        <f t="shared" si="16"/>
        <v>Кромка в колір</v>
      </c>
      <c r="AT70" s="296" t="str">
        <f t="shared" si="17"/>
        <v>FN023SL</v>
      </c>
      <c r="AU70" s="296">
        <f t="shared" si="18"/>
        <v>0</v>
      </c>
      <c r="AV70" s="296" t="str">
        <f t="shared" si="19"/>
        <v>FN023SL</v>
      </c>
      <c r="AW70" s="153" t="s">
        <v>272</v>
      </c>
      <c r="AX70" s="296" t="str">
        <f t="shared" si="20"/>
        <v>Кромка Нестандарт</v>
      </c>
      <c r="AY70" s="296">
        <f t="shared" si="21"/>
        <v>0</v>
      </c>
      <c r="AZ70" s="296">
        <f t="shared" si="22"/>
        <v>0</v>
      </c>
      <c r="BA70" s="298">
        <f t="shared" si="23"/>
        <v>0</v>
      </c>
      <c r="BC70" s="118"/>
      <c r="BD70" s="118"/>
      <c r="BE70" s="118"/>
      <c r="BF70" s="117"/>
      <c r="BG70" s="118" t="str">
        <f>VLOOKUP(G70,код!A:G,2,FALSE())</f>
        <v>РО156459   </v>
      </c>
    </row>
    <row r="71" spans="2:59" ht="15" customHeight="1" x14ac:dyDescent="0.25">
      <c r="B71" s="371"/>
      <c r="C71" s="372"/>
      <c r="D71" s="373"/>
      <c r="E71" s="146" t="s">
        <v>596</v>
      </c>
      <c r="F71" t="s">
        <v>808</v>
      </c>
      <c r="G71" s="128" t="s">
        <v>211</v>
      </c>
      <c r="H71" s="599" t="s">
        <v>212</v>
      </c>
      <c r="I71" s="146" t="s">
        <v>596</v>
      </c>
      <c r="J71" s="357" t="s">
        <v>721</v>
      </c>
      <c r="K71" s="389"/>
      <c r="L71" s="132"/>
      <c r="M71">
        <v>2799</v>
      </c>
      <c r="N71" s="383" t="str">
        <f>'для впр'!E81</f>
        <v>Кромка в колір</v>
      </c>
      <c r="O71" s="384" t="str">
        <f>'для впр'!F81</f>
        <v>FN024SL</v>
      </c>
      <c r="P71" s="384">
        <f>'для впр'!G81</f>
        <v>0</v>
      </c>
      <c r="Q71" s="385" t="str">
        <f>'для впр'!H81</f>
        <v>FN024SL</v>
      </c>
      <c r="R71" s="385"/>
      <c r="S71" s="153" t="str">
        <f>'для впр'!J81</f>
        <v>Кромка Нестандарт</v>
      </c>
      <c r="T71" s="296">
        <f>'для впр'!K81</f>
        <v>0</v>
      </c>
      <c r="U71" s="151">
        <f>'для впр'!L81</f>
        <v>0</v>
      </c>
      <c r="V71" s="123">
        <f>'для впр'!M81</f>
        <v>0</v>
      </c>
      <c r="W71" s="385">
        <f>'для впр'!N81</f>
        <v>0</v>
      </c>
      <c r="X71" s="385">
        <f>'для впр'!O81</f>
        <v>0</v>
      </c>
      <c r="Y71" s="385">
        <f>'для впр'!P81</f>
        <v>0</v>
      </c>
      <c r="Z71" s="385">
        <f>'для впр'!Q81</f>
        <v>0</v>
      </c>
      <c r="AA71" s="148" t="s">
        <v>598</v>
      </c>
      <c r="AB71" s="230" t="s">
        <v>599</v>
      </c>
      <c r="AC71" s="148" t="s">
        <v>280</v>
      </c>
      <c r="AD71" s="118"/>
      <c r="AE71" s="118"/>
      <c r="AF71" s="118"/>
      <c r="AG71" s="118"/>
      <c r="AH71" s="118"/>
      <c r="AI71" s="118"/>
      <c r="AJ71" s="118"/>
      <c r="AK71" s="116" t="s">
        <v>796</v>
      </c>
      <c r="AL71" s="118"/>
      <c r="AM71" s="118"/>
      <c r="AN71" s="312"/>
      <c r="AO71" s="118"/>
      <c r="AP71" s="118"/>
      <c r="AQ71" s="118"/>
      <c r="AR71" s="296" t="s">
        <v>24</v>
      </c>
      <c r="AS71" s="296" t="str">
        <f t="shared" si="16"/>
        <v>Кромка в колір</v>
      </c>
      <c r="AT71" s="296" t="str">
        <f t="shared" si="17"/>
        <v>FN024SL</v>
      </c>
      <c r="AU71" s="296">
        <f t="shared" si="18"/>
        <v>0</v>
      </c>
      <c r="AV71" s="296" t="str">
        <f t="shared" si="19"/>
        <v>FN024SL</v>
      </c>
      <c r="AW71" s="153" t="s">
        <v>272</v>
      </c>
      <c r="AX71" s="296" t="str">
        <f t="shared" si="20"/>
        <v>Кромка Нестандарт</v>
      </c>
      <c r="AY71" s="296">
        <f t="shared" si="21"/>
        <v>0</v>
      </c>
      <c r="AZ71" s="296">
        <f t="shared" si="22"/>
        <v>0</v>
      </c>
      <c r="BA71" s="298">
        <f t="shared" si="23"/>
        <v>0</v>
      </c>
      <c r="BC71" s="118"/>
      <c r="BD71" s="118"/>
      <c r="BE71" s="118"/>
      <c r="BF71" s="117"/>
      <c r="BG71" s="118" t="str">
        <f>VLOOKUP(G71,код!A:G,2,FALSE())</f>
        <v>РО156460   </v>
      </c>
    </row>
    <row r="72" spans="2:59" ht="15" customHeight="1" x14ac:dyDescent="0.25">
      <c r="B72" s="371"/>
      <c r="C72" s="372"/>
      <c r="D72" s="373"/>
      <c r="E72" s="146" t="s">
        <v>600</v>
      </c>
      <c r="F72" t="s">
        <v>809</v>
      </c>
      <c r="G72" s="128" t="s">
        <v>213</v>
      </c>
      <c r="H72" s="599" t="s">
        <v>214</v>
      </c>
      <c r="I72" s="146" t="s">
        <v>600</v>
      </c>
      <c r="J72" s="357" t="s">
        <v>721</v>
      </c>
      <c r="K72" s="389"/>
      <c r="L72" s="132"/>
      <c r="M72">
        <v>2799</v>
      </c>
      <c r="N72" s="383" t="str">
        <f>'для впр'!E82</f>
        <v>Кромка в колір</v>
      </c>
      <c r="O72" s="384" t="str">
        <f>'для впр'!F82</f>
        <v>FN025SL</v>
      </c>
      <c r="P72" s="384">
        <f>'для впр'!G82</f>
        <v>0</v>
      </c>
      <c r="Q72" s="385" t="str">
        <f>'для впр'!H82</f>
        <v>FN025SL</v>
      </c>
      <c r="R72" s="385"/>
      <c r="S72" s="153" t="str">
        <f>'для впр'!J82</f>
        <v>Кромка Нестандарт</v>
      </c>
      <c r="T72" s="296">
        <f>'для впр'!K82</f>
        <v>0</v>
      </c>
      <c r="U72" s="151">
        <f>'для впр'!L82</f>
        <v>0</v>
      </c>
      <c r="V72" s="123">
        <f>'для впр'!M82</f>
        <v>0</v>
      </c>
      <c r="W72" s="385">
        <f>'для впр'!N82</f>
        <v>0</v>
      </c>
      <c r="X72" s="385">
        <f>'для впр'!O82</f>
        <v>0</v>
      </c>
      <c r="Y72" s="385">
        <f>'для впр'!P82</f>
        <v>0</v>
      </c>
      <c r="Z72" s="385">
        <f>'для впр'!Q82</f>
        <v>0</v>
      </c>
      <c r="AA72" s="148" t="s">
        <v>602</v>
      </c>
      <c r="AB72" s="230" t="s">
        <v>603</v>
      </c>
      <c r="AC72" s="148" t="s">
        <v>280</v>
      </c>
      <c r="AD72" s="118"/>
      <c r="AE72" s="118"/>
      <c r="AF72" s="118"/>
      <c r="AG72" s="118"/>
      <c r="AH72" s="118"/>
      <c r="AI72" s="118"/>
      <c r="AJ72" s="118"/>
      <c r="AK72" s="116" t="s">
        <v>796</v>
      </c>
      <c r="AL72" s="118"/>
      <c r="AM72" s="118"/>
      <c r="AN72" s="312"/>
      <c r="AO72" s="118"/>
      <c r="AP72" s="118"/>
      <c r="AQ72" s="118"/>
      <c r="AR72" s="296" t="s">
        <v>24</v>
      </c>
      <c r="AS72" s="296" t="str">
        <f t="shared" si="16"/>
        <v>Кромка в колір</v>
      </c>
      <c r="AT72" s="296" t="str">
        <f t="shared" si="17"/>
        <v>FN025SL</v>
      </c>
      <c r="AU72" s="296">
        <f t="shared" si="18"/>
        <v>0</v>
      </c>
      <c r="AV72" s="296" t="str">
        <f t="shared" si="19"/>
        <v>FN025SL</v>
      </c>
      <c r="AW72" s="153" t="s">
        <v>272</v>
      </c>
      <c r="AX72" s="296" t="str">
        <f t="shared" si="20"/>
        <v>Кромка Нестандарт</v>
      </c>
      <c r="AY72" s="296">
        <f t="shared" si="21"/>
        <v>0</v>
      </c>
      <c r="AZ72" s="296">
        <f t="shared" si="22"/>
        <v>0</v>
      </c>
      <c r="BA72" s="298">
        <f t="shared" si="23"/>
        <v>0</v>
      </c>
      <c r="BC72" s="118"/>
      <c r="BD72" s="118"/>
      <c r="BE72" s="118"/>
      <c r="BF72" s="117"/>
      <c r="BG72" s="118" t="str">
        <f>VLOOKUP(G72,код!A:G,2,FALSE())</f>
        <v>РО156461   </v>
      </c>
    </row>
    <row r="73" spans="2:59" ht="15" customHeight="1" x14ac:dyDescent="0.25">
      <c r="B73" s="371"/>
      <c r="C73" s="372"/>
      <c r="D73" s="373"/>
      <c r="E73" s="146" t="s">
        <v>604</v>
      </c>
      <c r="F73" t="s">
        <v>810</v>
      </c>
      <c r="G73" s="128" t="s">
        <v>217</v>
      </c>
      <c r="H73" s="599" t="s">
        <v>218</v>
      </c>
      <c r="I73" s="146" t="s">
        <v>604</v>
      </c>
      <c r="J73" s="357" t="s">
        <v>721</v>
      </c>
      <c r="K73" s="389"/>
      <c r="L73" s="132"/>
      <c r="M73">
        <v>2799</v>
      </c>
      <c r="N73" s="383" t="str">
        <f>'для впр'!E83</f>
        <v>Кромка в колір</v>
      </c>
      <c r="O73" s="384" t="str">
        <f>'для впр'!F83</f>
        <v>FN052SL</v>
      </c>
      <c r="P73" s="384">
        <f>'для впр'!G83</f>
        <v>0</v>
      </c>
      <c r="Q73" s="385" t="str">
        <f>'для впр'!H83</f>
        <v>FN052SL</v>
      </c>
      <c r="R73" s="385"/>
      <c r="S73" s="153" t="str">
        <f>'для впр'!J83</f>
        <v>Кромка Нестандарт</v>
      </c>
      <c r="T73" s="296">
        <f>'для впр'!K83</f>
        <v>0</v>
      </c>
      <c r="U73" s="151">
        <f>'для впр'!L83</f>
        <v>0</v>
      </c>
      <c r="V73" s="123">
        <f>'для впр'!M83</f>
        <v>0</v>
      </c>
      <c r="W73" s="385">
        <f>'для впр'!N83</f>
        <v>0</v>
      </c>
      <c r="X73" s="385">
        <f>'для впр'!O83</f>
        <v>0</v>
      </c>
      <c r="Y73" s="385">
        <f>'для впр'!P83</f>
        <v>0</v>
      </c>
      <c r="Z73" s="385">
        <f>'для впр'!Q83</f>
        <v>0</v>
      </c>
      <c r="AA73" s="148" t="s">
        <v>606</v>
      </c>
      <c r="AB73" s="230" t="s">
        <v>607</v>
      </c>
      <c r="AC73" s="148" t="s">
        <v>280</v>
      </c>
      <c r="AD73" s="118"/>
      <c r="AE73" s="118"/>
      <c r="AF73" s="118"/>
      <c r="AG73" s="118"/>
      <c r="AH73" s="118"/>
      <c r="AI73" s="118"/>
      <c r="AJ73" s="118"/>
      <c r="AK73" s="116" t="s">
        <v>796</v>
      </c>
      <c r="AL73" s="118"/>
      <c r="AM73" s="118"/>
      <c r="AN73" s="312"/>
      <c r="AO73" s="118"/>
      <c r="AP73" s="118"/>
      <c r="AQ73" s="118"/>
      <c r="AR73" s="296" t="s">
        <v>24</v>
      </c>
      <c r="AS73" s="296" t="str">
        <f t="shared" si="16"/>
        <v>Кромка в колір</v>
      </c>
      <c r="AT73" s="296" t="str">
        <f t="shared" si="17"/>
        <v>FN052SL</v>
      </c>
      <c r="AU73" s="296">
        <f t="shared" si="18"/>
        <v>0</v>
      </c>
      <c r="AV73" s="296" t="str">
        <f t="shared" si="19"/>
        <v>FN052SL</v>
      </c>
      <c r="AW73" s="153" t="s">
        <v>272</v>
      </c>
      <c r="AX73" s="296" t="str">
        <f t="shared" si="20"/>
        <v>Кромка Нестандарт</v>
      </c>
      <c r="AY73" s="296">
        <f t="shared" si="21"/>
        <v>0</v>
      </c>
      <c r="AZ73" s="296">
        <f t="shared" si="22"/>
        <v>0</v>
      </c>
      <c r="BA73" s="298">
        <f t="shared" si="23"/>
        <v>0</v>
      </c>
      <c r="BC73" s="118"/>
      <c r="BD73" s="118"/>
      <c r="BE73" s="118"/>
      <c r="BF73" s="117"/>
      <c r="BG73" s="118" t="str">
        <f>VLOOKUP(G73,код!A:G,2,FALSE())</f>
        <v>РО156463   </v>
      </c>
    </row>
    <row r="74" spans="2:59" s="122" customFormat="1" ht="15" customHeight="1" x14ac:dyDescent="0.25">
      <c r="B74" s="390"/>
      <c r="C74" s="391"/>
      <c r="D74" s="392"/>
      <c r="E74" s="589" t="s">
        <v>1094</v>
      </c>
      <c r="F74" s="590" t="s">
        <v>1106</v>
      </c>
      <c r="G74" s="591" t="s">
        <v>1082</v>
      </c>
      <c r="H74" s="592" t="s">
        <v>1083</v>
      </c>
      <c r="I74" s="589" t="s">
        <v>1094</v>
      </c>
      <c r="J74" s="593" t="s">
        <v>721</v>
      </c>
      <c r="K74" s="594"/>
      <c r="L74" s="590"/>
      <c r="M74" s="595">
        <v>2699</v>
      </c>
      <c r="N74" s="383" t="str">
        <f>'[1]для впр'!E84</f>
        <v>Кромка в колір</v>
      </c>
      <c r="O74" s="384" t="str">
        <f>'[1]для впр'!F84</f>
        <v>GL-0001</v>
      </c>
      <c r="P74" s="384">
        <f>'[1]для впр'!G84</f>
        <v>0</v>
      </c>
      <c r="Q74" s="385" t="str">
        <f>'[1]для впр'!H84</f>
        <v>GL-0001</v>
      </c>
      <c r="R74" s="385"/>
      <c r="S74" s="596" t="str">
        <f>'[1]для впр'!J84</f>
        <v>Кромка Нестандарт</v>
      </c>
      <c r="T74" s="296"/>
      <c r="U74" s="296"/>
      <c r="V74" s="123"/>
      <c r="W74" s="385"/>
      <c r="X74" s="385"/>
      <c r="Y74" s="385"/>
      <c r="Z74" s="385"/>
      <c r="AA74" s="597" t="s">
        <v>1096</v>
      </c>
      <c r="AB74" s="386" t="s">
        <v>547</v>
      </c>
      <c r="AC74" s="325" t="s">
        <v>269</v>
      </c>
      <c r="AD74" s="116"/>
      <c r="AE74" s="116"/>
      <c r="AF74" s="116"/>
      <c r="AG74" s="116"/>
      <c r="AH74" s="116"/>
      <c r="AI74" s="116"/>
      <c r="AJ74" s="116"/>
      <c r="AK74" s="116" t="s">
        <v>796</v>
      </c>
      <c r="AL74" s="116"/>
      <c r="AM74" s="116"/>
      <c r="AN74" s="116"/>
      <c r="AO74" s="116"/>
      <c r="AP74" s="118"/>
      <c r="AQ74" s="118"/>
      <c r="AR74" s="296" t="s">
        <v>24</v>
      </c>
      <c r="AS74" s="296" t="s">
        <v>24</v>
      </c>
      <c r="AT74" s="296" t="str">
        <f t="shared" si="17"/>
        <v>GL-0001</v>
      </c>
      <c r="AU74" s="296">
        <f t="shared" si="18"/>
        <v>0</v>
      </c>
      <c r="AV74" s="296" t="str">
        <f t="shared" si="17"/>
        <v>GL-0001</v>
      </c>
      <c r="AW74" s="153" t="s">
        <v>272</v>
      </c>
      <c r="AX74" s="296" t="str">
        <f t="shared" si="20"/>
        <v>Кромка Нестандарт</v>
      </c>
      <c r="AY74" s="296"/>
      <c r="AZ74" s="296"/>
      <c r="BA74" s="298"/>
      <c r="BB74"/>
      <c r="BC74" s="118"/>
      <c r="BD74" s="118"/>
      <c r="BE74" s="118"/>
      <c r="BF74" s="117"/>
      <c r="BG74" s="118" t="s">
        <v>1084</v>
      </c>
    </row>
    <row r="75" spans="2:59" s="122" customFormat="1" ht="15" customHeight="1" x14ac:dyDescent="0.25">
      <c r="B75" s="390"/>
      <c r="C75" s="391"/>
      <c r="D75" s="392"/>
      <c r="E75" s="589" t="s">
        <v>1097</v>
      </c>
      <c r="F75" s="590" t="s">
        <v>1107</v>
      </c>
      <c r="G75" s="591" t="s">
        <v>1085</v>
      </c>
      <c r="H75" s="592" t="s">
        <v>1086</v>
      </c>
      <c r="I75" s="589" t="s">
        <v>1097</v>
      </c>
      <c r="J75" s="593" t="s">
        <v>721</v>
      </c>
      <c r="K75" s="594"/>
      <c r="L75" s="590"/>
      <c r="M75" s="595">
        <v>2699</v>
      </c>
      <c r="N75" s="383" t="str">
        <f>'[1]для впр'!E85</f>
        <v>Кромка в колір</v>
      </c>
      <c r="O75" s="384" t="str">
        <f>'[1]для впр'!F85</f>
        <v>GL-0002</v>
      </c>
      <c r="P75" s="384">
        <f>'[1]для впр'!G85</f>
        <v>0</v>
      </c>
      <c r="Q75" s="385" t="str">
        <f>'[1]для впр'!H85</f>
        <v>GL-0002</v>
      </c>
      <c r="R75" s="385"/>
      <c r="S75" s="596" t="str">
        <f>'[1]для впр'!J85</f>
        <v>Кромка Нестандарт</v>
      </c>
      <c r="T75" s="296"/>
      <c r="U75" s="296"/>
      <c r="V75" s="123"/>
      <c r="W75" s="385"/>
      <c r="X75" s="385"/>
      <c r="Y75" s="385"/>
      <c r="Z75" s="385"/>
      <c r="AA75" s="597" t="s">
        <v>1099</v>
      </c>
      <c r="AB75" s="386" t="s">
        <v>552</v>
      </c>
      <c r="AC75" s="325" t="s">
        <v>269</v>
      </c>
      <c r="AD75" s="116"/>
      <c r="AE75" s="116"/>
      <c r="AF75" s="116"/>
      <c r="AG75" s="116"/>
      <c r="AH75" s="116"/>
      <c r="AI75" s="116"/>
      <c r="AJ75" s="116"/>
      <c r="AK75" s="116" t="s">
        <v>796</v>
      </c>
      <c r="AL75" s="116"/>
      <c r="AM75" s="116"/>
      <c r="AN75" s="116"/>
      <c r="AO75" s="116"/>
      <c r="AP75" s="118"/>
      <c r="AQ75" s="118"/>
      <c r="AR75" s="296" t="s">
        <v>24</v>
      </c>
      <c r="AS75" s="296" t="s">
        <v>24</v>
      </c>
      <c r="AT75" s="296" t="str">
        <f t="shared" si="17"/>
        <v>GL-0002</v>
      </c>
      <c r="AU75" s="296">
        <f t="shared" si="18"/>
        <v>0</v>
      </c>
      <c r="AV75" s="296" t="str">
        <f t="shared" si="17"/>
        <v>GL-0002</v>
      </c>
      <c r="AW75" s="153" t="s">
        <v>272</v>
      </c>
      <c r="AX75" s="296" t="str">
        <f t="shared" si="20"/>
        <v>Кромка Нестандарт</v>
      </c>
      <c r="AY75" s="296"/>
      <c r="AZ75" s="296"/>
      <c r="BA75" s="298"/>
      <c r="BB75"/>
      <c r="BC75" s="118"/>
      <c r="BD75" s="118"/>
      <c r="BE75" s="118"/>
      <c r="BF75" s="117"/>
      <c r="BG75" s="118" t="s">
        <v>1087</v>
      </c>
    </row>
    <row r="76" spans="2:59" s="122" customFormat="1" ht="15" customHeight="1" x14ac:dyDescent="0.25">
      <c r="B76" s="390"/>
      <c r="C76" s="391"/>
      <c r="D76" s="392"/>
      <c r="E76" s="589" t="s">
        <v>1100</v>
      </c>
      <c r="F76" s="590" t="s">
        <v>1107</v>
      </c>
      <c r="G76" s="591" t="s">
        <v>1088</v>
      </c>
      <c r="H76" s="592" t="s">
        <v>1089</v>
      </c>
      <c r="I76" s="589" t="s">
        <v>1100</v>
      </c>
      <c r="J76" s="593" t="s">
        <v>721</v>
      </c>
      <c r="K76" s="594"/>
      <c r="L76" s="590"/>
      <c r="M76" s="595">
        <v>2699</v>
      </c>
      <c r="N76" s="383" t="str">
        <f>'[1]для впр'!E86</f>
        <v>Кромка в колір</v>
      </c>
      <c r="O76" s="384" t="str">
        <f>'[1]для впр'!F86</f>
        <v>GL-0003</v>
      </c>
      <c r="P76" s="384">
        <f>'[1]для впр'!G86</f>
        <v>0</v>
      </c>
      <c r="Q76" s="385" t="str">
        <f>'[1]для впр'!H86</f>
        <v>GL-0003</v>
      </c>
      <c r="R76" s="385"/>
      <c r="S76" s="596" t="str">
        <f>'[1]для впр'!J86</f>
        <v>Кромка Нестандарт</v>
      </c>
      <c r="T76" s="296"/>
      <c r="U76" s="296"/>
      <c r="V76" s="123"/>
      <c r="W76" s="385"/>
      <c r="X76" s="385"/>
      <c r="Y76" s="385"/>
      <c r="Z76" s="385"/>
      <c r="AA76" s="597" t="s">
        <v>1102</v>
      </c>
      <c r="AB76" s="386" t="s">
        <v>557</v>
      </c>
      <c r="AC76" s="598" t="s">
        <v>269</v>
      </c>
      <c r="AD76" s="116"/>
      <c r="AE76" s="116"/>
      <c r="AF76" s="116"/>
      <c r="AG76" s="116"/>
      <c r="AH76" s="116"/>
      <c r="AI76" s="116"/>
      <c r="AJ76" s="116"/>
      <c r="AK76" s="116" t="s">
        <v>796</v>
      </c>
      <c r="AL76" s="116"/>
      <c r="AM76" s="116"/>
      <c r="AN76" s="116"/>
      <c r="AO76" s="116"/>
      <c r="AP76" s="118"/>
      <c r="AQ76" s="118"/>
      <c r="AR76" s="296" t="s">
        <v>24</v>
      </c>
      <c r="AS76" s="296" t="s">
        <v>24</v>
      </c>
      <c r="AT76" s="296" t="str">
        <f t="shared" si="17"/>
        <v>GL-0003</v>
      </c>
      <c r="AU76" s="296">
        <f t="shared" si="18"/>
        <v>0</v>
      </c>
      <c r="AV76" s="296" t="str">
        <f t="shared" si="17"/>
        <v>GL-0003</v>
      </c>
      <c r="AW76" s="153" t="s">
        <v>272</v>
      </c>
      <c r="AX76" s="296" t="str">
        <f t="shared" si="20"/>
        <v>Кромка Нестандарт</v>
      </c>
      <c r="AY76" s="296"/>
      <c r="AZ76" s="296"/>
      <c r="BA76" s="298"/>
      <c r="BB76"/>
      <c r="BC76" s="118"/>
      <c r="BD76" s="118"/>
      <c r="BE76" s="118"/>
      <c r="BF76" s="117"/>
      <c r="BG76" s="118" t="s">
        <v>1090</v>
      </c>
    </row>
    <row r="77" spans="2:59" s="122" customFormat="1" ht="15" customHeight="1" x14ac:dyDescent="0.25">
      <c r="B77" s="390"/>
      <c r="C77" s="391"/>
      <c r="D77" s="392"/>
      <c r="E77" s="589" t="s">
        <v>1103</v>
      </c>
      <c r="F77" s="590" t="s">
        <v>1107</v>
      </c>
      <c r="G77" s="591" t="s">
        <v>1091</v>
      </c>
      <c r="H77" s="592" t="s">
        <v>1092</v>
      </c>
      <c r="I77" s="589" t="s">
        <v>1103</v>
      </c>
      <c r="J77" s="593" t="s">
        <v>721</v>
      </c>
      <c r="K77" s="594"/>
      <c r="L77" s="590"/>
      <c r="M77" s="595">
        <v>2699</v>
      </c>
      <c r="N77" s="383" t="str">
        <f>'[1]для впр'!E87</f>
        <v>Кромка в колір</v>
      </c>
      <c r="O77" s="384" t="str">
        <f>'[1]для впр'!F87</f>
        <v>GL-0004</v>
      </c>
      <c r="P77" s="384">
        <f>'[1]для впр'!G87</f>
        <v>0</v>
      </c>
      <c r="Q77" s="385" t="str">
        <f>'[1]для впр'!H87</f>
        <v>GL-0004</v>
      </c>
      <c r="R77" s="385"/>
      <c r="S77" s="596" t="str">
        <f>'[1]для впр'!J87</f>
        <v>Кромка Нестандарт</v>
      </c>
      <c r="T77" s="296"/>
      <c r="U77" s="296"/>
      <c r="V77" s="123"/>
      <c r="W77" s="385"/>
      <c r="X77" s="385"/>
      <c r="Y77" s="385"/>
      <c r="Z77" s="385"/>
      <c r="AA77" s="597" t="s">
        <v>1105</v>
      </c>
      <c r="AB77" s="386" t="s">
        <v>562</v>
      </c>
      <c r="AC77" s="325" t="s">
        <v>269</v>
      </c>
      <c r="AD77" s="116"/>
      <c r="AE77" s="116"/>
      <c r="AF77" s="116"/>
      <c r="AG77" s="116"/>
      <c r="AH77" s="116"/>
      <c r="AI77" s="116"/>
      <c r="AJ77" s="116"/>
      <c r="AK77" s="116" t="s">
        <v>796</v>
      </c>
      <c r="AL77" s="116"/>
      <c r="AM77" s="116"/>
      <c r="AN77" s="116"/>
      <c r="AO77" s="116"/>
      <c r="AP77" s="118"/>
      <c r="AQ77" s="118"/>
      <c r="AR77" s="296" t="s">
        <v>24</v>
      </c>
      <c r="AS77" s="296" t="s">
        <v>24</v>
      </c>
      <c r="AT77" s="296" t="str">
        <f t="shared" si="17"/>
        <v>GL-0004</v>
      </c>
      <c r="AU77" s="296">
        <f t="shared" si="18"/>
        <v>0</v>
      </c>
      <c r="AV77" s="296" t="str">
        <f t="shared" si="17"/>
        <v>GL-0004</v>
      </c>
      <c r="AW77" s="153" t="s">
        <v>272</v>
      </c>
      <c r="AX77" s="296" t="str">
        <f t="shared" si="20"/>
        <v>Кромка Нестандарт</v>
      </c>
      <c r="AY77" s="296"/>
      <c r="AZ77" s="296"/>
      <c r="BA77" s="298"/>
      <c r="BB77"/>
      <c r="BC77" s="118"/>
      <c r="BD77" s="118"/>
      <c r="BE77" s="118"/>
      <c r="BF77" s="117"/>
      <c r="BG77" s="118" t="s">
        <v>1093</v>
      </c>
    </row>
    <row r="78" spans="2:59" s="559" customFormat="1" ht="17.25" customHeight="1" x14ac:dyDescent="0.25">
      <c r="B78" s="560"/>
      <c r="C78" s="561"/>
      <c r="D78" s="562"/>
      <c r="E78" s="563" t="s">
        <v>608</v>
      </c>
      <c r="F78" s="564" t="s">
        <v>811</v>
      </c>
      <c r="G78" s="565" t="s">
        <v>219</v>
      </c>
      <c r="H78" s="566" t="s">
        <v>220</v>
      </c>
      <c r="I78" s="563" t="s">
        <v>608</v>
      </c>
      <c r="J78" s="567" t="s">
        <v>721</v>
      </c>
      <c r="K78" s="568">
        <v>953</v>
      </c>
      <c r="L78" s="559" t="s">
        <v>722</v>
      </c>
      <c r="M78" s="558">
        <v>3399</v>
      </c>
      <c r="N78" s="569" t="str">
        <f>'для впр'!E88</f>
        <v>Кромка в колір</v>
      </c>
      <c r="O78" s="570" t="str">
        <f>'для впр'!F88</f>
        <v>GL-0001</v>
      </c>
      <c r="P78" s="570">
        <f>'для впр'!G88</f>
        <v>0</v>
      </c>
      <c r="Q78" s="571" t="str">
        <f>'для впр'!H88</f>
        <v>GL-0001</v>
      </c>
      <c r="R78" s="571"/>
      <c r="S78" s="572" t="str">
        <f>'для впр'!J88</f>
        <v>Кромка Нестандарт</v>
      </c>
      <c r="T78" s="573">
        <f>'для впр'!K88</f>
        <v>0</v>
      </c>
      <c r="U78" s="574">
        <f>'для впр'!L88</f>
        <v>0</v>
      </c>
      <c r="V78" s="575">
        <f>'для впр'!M88</f>
        <v>0</v>
      </c>
      <c r="W78" s="571">
        <f>'для впр'!N88</f>
        <v>0</v>
      </c>
      <c r="X78" s="571">
        <f>'для впр'!O88</f>
        <v>0</v>
      </c>
      <c r="Y78" s="571">
        <f>'для впр'!P88</f>
        <v>0</v>
      </c>
      <c r="Z78" s="571">
        <f>'для впр'!Q88</f>
        <v>0</v>
      </c>
      <c r="AA78" s="576" t="s">
        <v>610</v>
      </c>
      <c r="AB78" s="577" t="s">
        <v>547</v>
      </c>
      <c r="AC78" s="578" t="s">
        <v>269</v>
      </c>
      <c r="AD78" s="579"/>
      <c r="AE78" s="579"/>
      <c r="AF78" s="579"/>
      <c r="AG78" s="579"/>
      <c r="AH78" s="579"/>
      <c r="AI78" s="579"/>
      <c r="AJ78" s="579"/>
      <c r="AK78" s="580" t="s">
        <v>796</v>
      </c>
      <c r="AL78" s="579"/>
      <c r="AM78" s="579"/>
      <c r="AN78" s="581"/>
      <c r="AO78" s="579"/>
      <c r="AP78" s="579"/>
      <c r="AQ78" s="579"/>
      <c r="AR78" s="573" t="s">
        <v>24</v>
      </c>
      <c r="AS78" s="573" t="str">
        <f t="shared" si="16"/>
        <v>Кромка в колір</v>
      </c>
      <c r="AT78" s="573" t="str">
        <f t="shared" si="17"/>
        <v>GL-0001</v>
      </c>
      <c r="AU78" s="573">
        <f t="shared" si="18"/>
        <v>0</v>
      </c>
      <c r="AV78" s="573" t="str">
        <f t="shared" si="19"/>
        <v>GL-0001</v>
      </c>
      <c r="AW78" s="582" t="s">
        <v>272</v>
      </c>
      <c r="AX78" s="573" t="str">
        <f t="shared" si="20"/>
        <v>Кромка Нестандарт</v>
      </c>
      <c r="AY78" s="573">
        <f t="shared" si="21"/>
        <v>0</v>
      </c>
      <c r="AZ78" s="573">
        <f t="shared" si="22"/>
        <v>0</v>
      </c>
      <c r="BA78" s="583">
        <f t="shared" si="23"/>
        <v>0</v>
      </c>
      <c r="BC78" s="579"/>
      <c r="BD78" s="579"/>
      <c r="BE78" s="579"/>
      <c r="BF78" s="584"/>
      <c r="BG78" s="558" t="str">
        <f>VLOOKUP(G78,код!A:G,2,FALSE())</f>
        <v>РО142850   </v>
      </c>
    </row>
    <row r="79" spans="2:59" s="559" customFormat="1" ht="17.25" customHeight="1" x14ac:dyDescent="0.25">
      <c r="B79" s="560"/>
      <c r="C79" s="561"/>
      <c r="D79" s="562"/>
      <c r="E79" s="563" t="s">
        <v>611</v>
      </c>
      <c r="F79" s="564" t="s">
        <v>812</v>
      </c>
      <c r="G79" s="565" t="s">
        <v>221</v>
      </c>
      <c r="H79" s="566" t="s">
        <v>222</v>
      </c>
      <c r="I79" s="563" t="s">
        <v>611</v>
      </c>
      <c r="J79" s="567" t="s">
        <v>721</v>
      </c>
      <c r="K79" s="568">
        <v>953</v>
      </c>
      <c r="L79" s="559" t="s">
        <v>722</v>
      </c>
      <c r="M79" s="558">
        <v>3399</v>
      </c>
      <c r="N79" s="569" t="str">
        <f>'для впр'!E89</f>
        <v>Кромка в колір</v>
      </c>
      <c r="O79" s="570" t="str">
        <f>'для впр'!F89</f>
        <v>GL-0002</v>
      </c>
      <c r="P79" s="570">
        <f>'для впр'!G89</f>
        <v>0</v>
      </c>
      <c r="Q79" s="571" t="str">
        <f>'для впр'!H89</f>
        <v>GL-0002</v>
      </c>
      <c r="R79" s="571"/>
      <c r="S79" s="572" t="str">
        <f>'для впр'!J89</f>
        <v>Кромка Нестандарт</v>
      </c>
      <c r="T79" s="573">
        <f>'для впр'!K89</f>
        <v>0</v>
      </c>
      <c r="U79" s="574">
        <f>'для впр'!L89</f>
        <v>0</v>
      </c>
      <c r="V79" s="575">
        <f>'для впр'!M89</f>
        <v>0</v>
      </c>
      <c r="W79" s="571">
        <f>'для впр'!N89</f>
        <v>0</v>
      </c>
      <c r="X79" s="571">
        <f>'для впр'!O89</f>
        <v>0</v>
      </c>
      <c r="Y79" s="571">
        <f>'для впр'!P89</f>
        <v>0</v>
      </c>
      <c r="Z79" s="571">
        <f>'для впр'!Q89</f>
        <v>0</v>
      </c>
      <c r="AA79" s="576" t="s">
        <v>613</v>
      </c>
      <c r="AB79" s="577" t="s">
        <v>552</v>
      </c>
      <c r="AC79" s="578" t="s">
        <v>269</v>
      </c>
      <c r="AD79" s="579"/>
      <c r="AE79" s="579"/>
      <c r="AF79" s="579"/>
      <c r="AG79" s="579"/>
      <c r="AH79" s="579"/>
      <c r="AI79" s="579"/>
      <c r="AJ79" s="579"/>
      <c r="AK79" s="580" t="s">
        <v>796</v>
      </c>
      <c r="AL79" s="579"/>
      <c r="AM79" s="579"/>
      <c r="AN79" s="581"/>
      <c r="AO79" s="579"/>
      <c r="AP79" s="579"/>
      <c r="AQ79" s="579"/>
      <c r="AR79" s="573" t="s">
        <v>24</v>
      </c>
      <c r="AS79" s="573" t="str">
        <f t="shared" si="16"/>
        <v>Кромка в колір</v>
      </c>
      <c r="AT79" s="573" t="str">
        <f t="shared" si="17"/>
        <v>GL-0002</v>
      </c>
      <c r="AU79" s="573">
        <f t="shared" si="18"/>
        <v>0</v>
      </c>
      <c r="AV79" s="573" t="str">
        <f t="shared" si="19"/>
        <v>GL-0002</v>
      </c>
      <c r="AW79" s="582" t="s">
        <v>272</v>
      </c>
      <c r="AX79" s="573" t="str">
        <f t="shared" si="20"/>
        <v>Кромка Нестандарт</v>
      </c>
      <c r="AY79" s="573">
        <f t="shared" si="21"/>
        <v>0</v>
      </c>
      <c r="AZ79" s="573">
        <f t="shared" si="22"/>
        <v>0</v>
      </c>
      <c r="BA79" s="583">
        <f t="shared" si="23"/>
        <v>0</v>
      </c>
      <c r="BB79" s="579"/>
      <c r="BC79" s="579"/>
      <c r="BD79" s="579"/>
      <c r="BE79" s="579"/>
      <c r="BF79" s="584"/>
      <c r="BG79" s="558" t="str">
        <f>VLOOKUP(G79,код!A:G,2,FALSE())</f>
        <v>РО142851   </v>
      </c>
    </row>
    <row r="80" spans="2:59" s="559" customFormat="1" ht="17.25" customHeight="1" x14ac:dyDescent="0.25">
      <c r="B80" s="560"/>
      <c r="C80" s="561"/>
      <c r="D80" s="562"/>
      <c r="E80" s="563" t="s">
        <v>614</v>
      </c>
      <c r="F80" s="564" t="s">
        <v>813</v>
      </c>
      <c r="G80" s="565" t="s">
        <v>223</v>
      </c>
      <c r="H80" s="566" t="s">
        <v>224</v>
      </c>
      <c r="I80" s="563" t="s">
        <v>614</v>
      </c>
      <c r="J80" s="567" t="s">
        <v>721</v>
      </c>
      <c r="K80" s="568">
        <v>953</v>
      </c>
      <c r="L80" s="559" t="s">
        <v>722</v>
      </c>
      <c r="M80" s="558">
        <v>3399</v>
      </c>
      <c r="N80" s="569" t="str">
        <f>'для впр'!E90</f>
        <v>Кромка в колір</v>
      </c>
      <c r="O80" s="570" t="str">
        <f>'для впр'!F90</f>
        <v>GL-0003</v>
      </c>
      <c r="P80" s="570">
        <f>'для впр'!G90</f>
        <v>0</v>
      </c>
      <c r="Q80" s="571" t="str">
        <f>'для впр'!H90</f>
        <v>GL-0003</v>
      </c>
      <c r="R80" s="571"/>
      <c r="S80" s="572" t="str">
        <f>'для впр'!J90</f>
        <v>Кромка Нестандарт</v>
      </c>
      <c r="T80" s="573">
        <f>'для впр'!K90</f>
        <v>0</v>
      </c>
      <c r="U80" s="574">
        <f>'для впр'!L90</f>
        <v>0</v>
      </c>
      <c r="V80" s="575">
        <f>'для впр'!M90</f>
        <v>0</v>
      </c>
      <c r="W80" s="571">
        <f>'для впр'!N90</f>
        <v>0</v>
      </c>
      <c r="X80" s="571">
        <f>'для впр'!O90</f>
        <v>0</v>
      </c>
      <c r="Y80" s="571">
        <f>'для впр'!P90</f>
        <v>0</v>
      </c>
      <c r="Z80" s="571">
        <f>'для впр'!Q90</f>
        <v>0</v>
      </c>
      <c r="AA80" s="585" t="s">
        <v>616</v>
      </c>
      <c r="AB80" s="577" t="s">
        <v>557</v>
      </c>
      <c r="AC80" s="586" t="s">
        <v>269</v>
      </c>
      <c r="AD80" s="579"/>
      <c r="AE80" s="579"/>
      <c r="AF80" s="579"/>
      <c r="AG80" s="579"/>
      <c r="AH80" s="579"/>
      <c r="AI80" s="579"/>
      <c r="AJ80" s="579"/>
      <c r="AK80" s="580" t="s">
        <v>796</v>
      </c>
      <c r="AL80" s="579"/>
      <c r="AM80" s="579"/>
      <c r="AN80" s="581"/>
      <c r="AO80" s="579"/>
      <c r="AP80" s="579"/>
      <c r="AQ80" s="579"/>
      <c r="AR80" s="573" t="s">
        <v>24</v>
      </c>
      <c r="AS80" s="573" t="str">
        <f t="shared" si="16"/>
        <v>Кромка в колір</v>
      </c>
      <c r="AT80" s="573" t="str">
        <f t="shared" si="17"/>
        <v>GL-0003</v>
      </c>
      <c r="AU80" s="573">
        <f t="shared" si="18"/>
        <v>0</v>
      </c>
      <c r="AV80" s="573" t="str">
        <f t="shared" si="19"/>
        <v>GL-0003</v>
      </c>
      <c r="AW80" s="582" t="s">
        <v>272</v>
      </c>
      <c r="AX80" s="573" t="str">
        <f t="shared" si="20"/>
        <v>Кромка Нестандарт</v>
      </c>
      <c r="AY80" s="573">
        <f t="shared" si="21"/>
        <v>0</v>
      </c>
      <c r="AZ80" s="573">
        <f t="shared" si="22"/>
        <v>0</v>
      </c>
      <c r="BA80" s="583">
        <f t="shared" si="23"/>
        <v>0</v>
      </c>
      <c r="BB80" s="579"/>
      <c r="BC80" s="579"/>
      <c r="BD80" s="579"/>
      <c r="BE80" s="579"/>
      <c r="BF80" s="584"/>
      <c r="BG80" s="558" t="str">
        <f>VLOOKUP(G80,код!A:G,2,FALSE())</f>
        <v>РО142857   </v>
      </c>
    </row>
    <row r="81" spans="2:59" s="559" customFormat="1" ht="17.25" customHeight="1" x14ac:dyDescent="0.25">
      <c r="B81" s="560"/>
      <c r="C81" s="561"/>
      <c r="D81" s="562"/>
      <c r="E81" s="563" t="s">
        <v>617</v>
      </c>
      <c r="F81" s="564" t="s">
        <v>814</v>
      </c>
      <c r="G81" s="565" t="s">
        <v>225</v>
      </c>
      <c r="H81" s="566" t="s">
        <v>226</v>
      </c>
      <c r="I81" s="563" t="s">
        <v>617</v>
      </c>
      <c r="J81" s="567" t="s">
        <v>721</v>
      </c>
      <c r="K81" s="568">
        <v>953</v>
      </c>
      <c r="L81" s="559" t="s">
        <v>722</v>
      </c>
      <c r="M81" s="558">
        <v>3399</v>
      </c>
      <c r="N81" s="569" t="str">
        <f>'для впр'!E91</f>
        <v>Кромка в колір</v>
      </c>
      <c r="O81" s="570" t="str">
        <f>'для впр'!F91</f>
        <v>GL-0004</v>
      </c>
      <c r="P81" s="570">
        <f>'для впр'!G91</f>
        <v>0</v>
      </c>
      <c r="Q81" s="571" t="str">
        <f>'для впр'!H91</f>
        <v>GL-0004</v>
      </c>
      <c r="R81" s="571"/>
      <c r="S81" s="572" t="str">
        <f>'для впр'!J91</f>
        <v>Кромка Нестандарт</v>
      </c>
      <c r="T81" s="573">
        <f>'для впр'!K91</f>
        <v>0</v>
      </c>
      <c r="U81" s="574">
        <f>'для впр'!L91</f>
        <v>0</v>
      </c>
      <c r="V81" s="575">
        <f>'для впр'!M91</f>
        <v>0</v>
      </c>
      <c r="W81" s="571">
        <f>'для впр'!N91</f>
        <v>0</v>
      </c>
      <c r="X81" s="571">
        <f>'для впр'!O91</f>
        <v>0</v>
      </c>
      <c r="Y81" s="571">
        <f>'для впр'!P91</f>
        <v>0</v>
      </c>
      <c r="Z81" s="571">
        <f>'для впр'!Q91</f>
        <v>0</v>
      </c>
      <c r="AA81" s="576" t="s">
        <v>619</v>
      </c>
      <c r="AB81" s="577" t="s">
        <v>562</v>
      </c>
      <c r="AC81" s="578" t="s">
        <v>269</v>
      </c>
      <c r="AD81" s="579"/>
      <c r="AE81" s="579"/>
      <c r="AF81" s="579"/>
      <c r="AG81" s="579"/>
      <c r="AH81" s="579"/>
      <c r="AI81" s="579"/>
      <c r="AJ81" s="579"/>
      <c r="AK81" s="580" t="s">
        <v>796</v>
      </c>
      <c r="AL81" s="579"/>
      <c r="AM81" s="579"/>
      <c r="AN81" s="581"/>
      <c r="AO81" s="579"/>
      <c r="AP81" s="579"/>
      <c r="AQ81" s="579"/>
      <c r="AR81" s="573" t="s">
        <v>24</v>
      </c>
      <c r="AS81" s="573" t="str">
        <f t="shared" si="16"/>
        <v>Кромка в колір</v>
      </c>
      <c r="AT81" s="573" t="str">
        <f t="shared" si="17"/>
        <v>GL-0004</v>
      </c>
      <c r="AU81" s="573">
        <f t="shared" si="18"/>
        <v>0</v>
      </c>
      <c r="AV81" s="573" t="str">
        <f t="shared" si="19"/>
        <v>GL-0004</v>
      </c>
      <c r="AW81" s="582" t="s">
        <v>272</v>
      </c>
      <c r="AX81" s="573" t="str">
        <f t="shared" si="20"/>
        <v>Кромка Нестандарт</v>
      </c>
      <c r="AY81" s="573">
        <f t="shared" si="21"/>
        <v>0</v>
      </c>
      <c r="AZ81" s="573">
        <f t="shared" si="22"/>
        <v>0</v>
      </c>
      <c r="BA81" s="583">
        <f t="shared" si="23"/>
        <v>0</v>
      </c>
      <c r="BB81" s="579"/>
      <c r="BC81" s="579"/>
      <c r="BD81" s="579"/>
      <c r="BE81" s="579"/>
      <c r="BF81" s="584"/>
      <c r="BG81" s="558" t="str">
        <f>VLOOKUP(G81,код!A:G,2,FALSE())</f>
        <v>РО142856   </v>
      </c>
    </row>
    <row r="82" spans="2:59" s="559" customFormat="1" ht="17.25" customHeight="1" x14ac:dyDescent="0.25">
      <c r="B82" s="560"/>
      <c r="C82" s="561"/>
      <c r="D82" s="562"/>
      <c r="E82" s="563" t="s">
        <v>620</v>
      </c>
      <c r="F82" s="564" t="s">
        <v>815</v>
      </c>
      <c r="G82" s="565" t="s">
        <v>227</v>
      </c>
      <c r="H82" s="566" t="s">
        <v>228</v>
      </c>
      <c r="I82" s="563" t="s">
        <v>620</v>
      </c>
      <c r="J82" s="567" t="s">
        <v>721</v>
      </c>
      <c r="K82" s="568">
        <v>953</v>
      </c>
      <c r="L82" s="559" t="s">
        <v>722</v>
      </c>
      <c r="M82" s="558">
        <v>2699</v>
      </c>
      <c r="N82" s="569" t="str">
        <f>'для впр'!E92</f>
        <v>Кромка в колір</v>
      </c>
      <c r="O82" s="570" t="str">
        <f>'для впр'!F92</f>
        <v>MT-0001</v>
      </c>
      <c r="P82" s="570">
        <f>'для впр'!G89</f>
        <v>0</v>
      </c>
      <c r="Q82" s="571" t="str">
        <f>'для впр'!H89</f>
        <v>GL-0002</v>
      </c>
      <c r="R82" s="571"/>
      <c r="S82" s="572" t="str">
        <f>'для впр'!J92</f>
        <v>Кромка Нестандарт</v>
      </c>
      <c r="T82" s="573">
        <f>'для впр'!K92</f>
        <v>0</v>
      </c>
      <c r="U82" s="574">
        <f>'для впр'!L92</f>
        <v>0</v>
      </c>
      <c r="V82" s="575">
        <f>'для впр'!M92</f>
        <v>0</v>
      </c>
      <c r="W82" s="571">
        <f>'для впр'!N92</f>
        <v>0</v>
      </c>
      <c r="X82" s="571">
        <f>'для впр'!O92</f>
        <v>0</v>
      </c>
      <c r="Y82" s="571">
        <f>'для впр'!P92</f>
        <v>0</v>
      </c>
      <c r="Z82" s="571">
        <f>'для впр'!Q92</f>
        <v>0</v>
      </c>
      <c r="AA82" s="576" t="s">
        <v>622</v>
      </c>
      <c r="AB82" s="577" t="s">
        <v>547</v>
      </c>
      <c r="AC82" s="578" t="s">
        <v>275</v>
      </c>
      <c r="AD82" s="579"/>
      <c r="AE82" s="579"/>
      <c r="AF82" s="579"/>
      <c r="AG82" s="579"/>
      <c r="AH82" s="579"/>
      <c r="AI82" s="579"/>
      <c r="AJ82" s="579"/>
      <c r="AK82" s="580" t="s">
        <v>796</v>
      </c>
      <c r="AL82" s="579"/>
      <c r="AM82" s="579"/>
      <c r="AN82" s="581"/>
      <c r="AO82" s="579"/>
      <c r="AP82" s="579"/>
      <c r="AQ82" s="579"/>
      <c r="AR82" s="573" t="s">
        <v>24</v>
      </c>
      <c r="AS82" s="573" t="str">
        <f t="shared" si="16"/>
        <v>Кромка в колір</v>
      </c>
      <c r="AT82" s="573" t="str">
        <f t="shared" si="17"/>
        <v>MT-0001</v>
      </c>
      <c r="AU82" s="573">
        <f t="shared" si="18"/>
        <v>0</v>
      </c>
      <c r="AV82" s="573" t="str">
        <f t="shared" si="19"/>
        <v>GL-0002</v>
      </c>
      <c r="AW82" s="582" t="s">
        <v>272</v>
      </c>
      <c r="AX82" s="573" t="str">
        <f t="shared" si="20"/>
        <v>Кромка Нестандарт</v>
      </c>
      <c r="AY82" s="573">
        <f t="shared" si="21"/>
        <v>0</v>
      </c>
      <c r="AZ82" s="573">
        <f t="shared" si="22"/>
        <v>0</v>
      </c>
      <c r="BA82" s="583">
        <f t="shared" si="23"/>
        <v>0</v>
      </c>
      <c r="BC82" s="579"/>
      <c r="BD82" s="579"/>
      <c r="BE82" s="579"/>
      <c r="BF82" s="584"/>
      <c r="BG82" s="558" t="str">
        <f>VLOOKUP(G82,код!A:G,2,FALSE())</f>
        <v>РО142852   </v>
      </c>
    </row>
    <row r="83" spans="2:59" s="559" customFormat="1" ht="17.25" customHeight="1" x14ac:dyDescent="0.25">
      <c r="B83" s="560"/>
      <c r="C83" s="561"/>
      <c r="D83" s="562"/>
      <c r="E83" s="563" t="s">
        <v>623</v>
      </c>
      <c r="F83" s="564" t="s">
        <v>816</v>
      </c>
      <c r="G83" s="565" t="s">
        <v>229</v>
      </c>
      <c r="H83" s="566" t="s">
        <v>230</v>
      </c>
      <c r="I83" s="563" t="s">
        <v>623</v>
      </c>
      <c r="J83" s="567" t="s">
        <v>721</v>
      </c>
      <c r="K83" s="568">
        <v>953</v>
      </c>
      <c r="L83" s="559" t="s">
        <v>722</v>
      </c>
      <c r="M83" s="558">
        <v>2699</v>
      </c>
      <c r="N83" s="569" t="str">
        <f>'для впр'!E93</f>
        <v>Кромка в колір</v>
      </c>
      <c r="O83" s="570" t="str">
        <f>'для впр'!F93</f>
        <v>MT-0002</v>
      </c>
      <c r="P83" s="570">
        <f>'для впр'!G93</f>
        <v>0</v>
      </c>
      <c r="Q83" s="571" t="str">
        <f>'для впр'!H93</f>
        <v>MT-0002</v>
      </c>
      <c r="R83" s="571"/>
      <c r="S83" s="572" t="str">
        <f>'для впр'!J93</f>
        <v>Кромка Нестандарт</v>
      </c>
      <c r="T83" s="573">
        <f>'для впр'!K93</f>
        <v>0</v>
      </c>
      <c r="U83" s="574">
        <f>'для впр'!L93</f>
        <v>0</v>
      </c>
      <c r="V83" s="575">
        <f>'для впр'!M93</f>
        <v>0</v>
      </c>
      <c r="W83" s="571">
        <f>'для впр'!N93</f>
        <v>0</v>
      </c>
      <c r="X83" s="571">
        <f>'для впр'!O93</f>
        <v>0</v>
      </c>
      <c r="Y83" s="571">
        <f>'для впр'!P93</f>
        <v>0</v>
      </c>
      <c r="Z83" s="571">
        <f>'для впр'!Q93</f>
        <v>0</v>
      </c>
      <c r="AA83" s="576" t="s">
        <v>625</v>
      </c>
      <c r="AB83" s="577" t="s">
        <v>552</v>
      </c>
      <c r="AC83" s="578" t="s">
        <v>275</v>
      </c>
      <c r="AD83" s="579"/>
      <c r="AE83" s="579"/>
      <c r="AF83" s="579"/>
      <c r="AG83" s="579"/>
      <c r="AH83" s="579"/>
      <c r="AI83" s="579"/>
      <c r="AJ83" s="579"/>
      <c r="AK83" s="580" t="s">
        <v>796</v>
      </c>
      <c r="AL83" s="579"/>
      <c r="AM83" s="579"/>
      <c r="AN83" s="581"/>
      <c r="AO83" s="579"/>
      <c r="AP83" s="579"/>
      <c r="AQ83" s="579"/>
      <c r="AR83" s="573" t="s">
        <v>24</v>
      </c>
      <c r="AS83" s="573" t="str">
        <f t="shared" si="16"/>
        <v>Кромка в колір</v>
      </c>
      <c r="AT83" s="573" t="str">
        <f t="shared" si="17"/>
        <v>MT-0002</v>
      </c>
      <c r="AU83" s="573">
        <f t="shared" si="18"/>
        <v>0</v>
      </c>
      <c r="AV83" s="573" t="str">
        <f t="shared" si="19"/>
        <v>MT-0002</v>
      </c>
      <c r="AW83" s="582" t="s">
        <v>272</v>
      </c>
      <c r="AX83" s="573" t="str">
        <f t="shared" si="20"/>
        <v>Кромка Нестандарт</v>
      </c>
      <c r="AY83" s="573">
        <f t="shared" si="21"/>
        <v>0</v>
      </c>
      <c r="AZ83" s="573">
        <f t="shared" si="22"/>
        <v>0</v>
      </c>
      <c r="BA83" s="583">
        <f t="shared" si="23"/>
        <v>0</v>
      </c>
      <c r="BB83" s="579"/>
      <c r="BC83" s="579"/>
      <c r="BD83" s="579"/>
      <c r="BE83" s="579"/>
      <c r="BF83" s="584"/>
      <c r="BG83" s="558" t="str">
        <f>VLOOKUP(G83,код!A:G,2,FALSE())</f>
        <v>РО142853   </v>
      </c>
    </row>
    <row r="84" spans="2:59" s="559" customFormat="1" ht="17.25" customHeight="1" x14ac:dyDescent="0.25">
      <c r="B84" s="560"/>
      <c r="C84" s="561"/>
      <c r="D84" s="562"/>
      <c r="E84" s="563" t="s">
        <v>626</v>
      </c>
      <c r="F84" s="564" t="s">
        <v>817</v>
      </c>
      <c r="G84" s="565" t="s">
        <v>818</v>
      </c>
      <c r="H84" s="566" t="s">
        <v>232</v>
      </c>
      <c r="I84" s="563" t="s">
        <v>626</v>
      </c>
      <c r="J84" s="567" t="s">
        <v>721</v>
      </c>
      <c r="K84" s="568">
        <v>953</v>
      </c>
      <c r="L84" s="559" t="s">
        <v>722</v>
      </c>
      <c r="M84" s="558">
        <v>2699</v>
      </c>
      <c r="N84" s="569" t="str">
        <f>'для впр'!E94</f>
        <v>Кромка в колір</v>
      </c>
      <c r="O84" s="570" t="str">
        <f>'для впр'!F94</f>
        <v>MT-0003</v>
      </c>
      <c r="P84" s="570">
        <f>'для впр'!G94</f>
        <v>0</v>
      </c>
      <c r="Q84" s="571" t="str">
        <f>'для впр'!H94</f>
        <v>MT-0003</v>
      </c>
      <c r="R84" s="571"/>
      <c r="S84" s="572" t="str">
        <f>'для впр'!J94</f>
        <v>Кромка Нестандарт</v>
      </c>
      <c r="T84" s="573">
        <f>'для впр'!K94</f>
        <v>0</v>
      </c>
      <c r="U84" s="574">
        <f>'для впр'!L94</f>
        <v>0</v>
      </c>
      <c r="V84" s="575">
        <f>'для впр'!M94</f>
        <v>0</v>
      </c>
      <c r="W84" s="571">
        <f>'для впр'!N94</f>
        <v>0</v>
      </c>
      <c r="X84" s="571">
        <f>'для впр'!O94</f>
        <v>0</v>
      </c>
      <c r="Y84" s="571">
        <f>'для впр'!P94</f>
        <v>0</v>
      </c>
      <c r="Z84" s="571">
        <f>'для впр'!Q94</f>
        <v>0</v>
      </c>
      <c r="AA84" s="585" t="s">
        <v>628</v>
      </c>
      <c r="AB84" s="577" t="s">
        <v>557</v>
      </c>
      <c r="AC84" s="578" t="s">
        <v>275</v>
      </c>
      <c r="AD84" s="579"/>
      <c r="AE84" s="579"/>
      <c r="AF84" s="579"/>
      <c r="AG84" s="579"/>
      <c r="AH84" s="579"/>
      <c r="AI84" s="579"/>
      <c r="AJ84" s="579"/>
      <c r="AK84" s="580" t="s">
        <v>796</v>
      </c>
      <c r="AL84" s="579"/>
      <c r="AM84" s="579"/>
      <c r="AN84" s="581"/>
      <c r="AO84" s="579"/>
      <c r="AP84" s="579"/>
      <c r="AQ84" s="579"/>
      <c r="AR84" s="573" t="s">
        <v>24</v>
      </c>
      <c r="AS84" s="573" t="str">
        <f t="shared" si="16"/>
        <v>Кромка в колір</v>
      </c>
      <c r="AT84" s="573" t="str">
        <f t="shared" si="17"/>
        <v>MT-0003</v>
      </c>
      <c r="AU84" s="573">
        <f t="shared" si="18"/>
        <v>0</v>
      </c>
      <c r="AV84" s="573" t="str">
        <f t="shared" si="19"/>
        <v>MT-0003</v>
      </c>
      <c r="AW84" s="582" t="s">
        <v>272</v>
      </c>
      <c r="AX84" s="573" t="str">
        <f t="shared" si="20"/>
        <v>Кромка Нестандарт</v>
      </c>
      <c r="AY84" s="573">
        <f t="shared" si="21"/>
        <v>0</v>
      </c>
      <c r="AZ84" s="573">
        <f t="shared" si="22"/>
        <v>0</v>
      </c>
      <c r="BA84" s="583">
        <f t="shared" si="23"/>
        <v>0</v>
      </c>
      <c r="BB84" s="579"/>
      <c r="BC84" s="579"/>
      <c r="BD84" s="579"/>
      <c r="BE84" s="579"/>
      <c r="BF84" s="584"/>
      <c r="BG84" s="558" t="e">
        <f>VLOOKUP(G84,код!A:G,2,FALSE())</f>
        <v>#N/A</v>
      </c>
    </row>
    <row r="85" spans="2:59" s="559" customFormat="1" ht="17.25" customHeight="1" x14ac:dyDescent="0.25">
      <c r="B85" s="560"/>
      <c r="C85" s="561"/>
      <c r="D85" s="562"/>
      <c r="E85" s="563" t="s">
        <v>629</v>
      </c>
      <c r="F85" s="564" t="s">
        <v>819</v>
      </c>
      <c r="G85" s="565" t="s">
        <v>233</v>
      </c>
      <c r="H85" s="566" t="s">
        <v>234</v>
      </c>
      <c r="I85" s="563" t="s">
        <v>629</v>
      </c>
      <c r="J85" s="567" t="s">
        <v>721</v>
      </c>
      <c r="K85" s="568">
        <v>953</v>
      </c>
      <c r="L85" s="559" t="s">
        <v>722</v>
      </c>
      <c r="M85" s="558">
        <v>2699</v>
      </c>
      <c r="N85" s="569" t="str">
        <f>'для впр'!E95</f>
        <v>Кромка в колір</v>
      </c>
      <c r="O85" s="570" t="str">
        <f>'для впр'!F95</f>
        <v>MT-0004</v>
      </c>
      <c r="P85" s="570">
        <f>'для впр'!G95</f>
        <v>0</v>
      </c>
      <c r="Q85" s="571" t="str">
        <f>'для впр'!H95</f>
        <v>MT-0004</v>
      </c>
      <c r="R85" s="571"/>
      <c r="S85" s="572" t="str">
        <f>'для впр'!J95</f>
        <v>Кромка Нестандарт</v>
      </c>
      <c r="T85" s="573">
        <f>'для впр'!K95</f>
        <v>0</v>
      </c>
      <c r="U85" s="574">
        <f>'для впр'!L95</f>
        <v>0</v>
      </c>
      <c r="V85" s="575">
        <f>'для впр'!M95</f>
        <v>0</v>
      </c>
      <c r="W85" s="571">
        <f>'для впр'!N95</f>
        <v>0</v>
      </c>
      <c r="X85" s="571">
        <f>'для впр'!O95</f>
        <v>0</v>
      </c>
      <c r="Y85" s="571">
        <f>'для впр'!P95</f>
        <v>0</v>
      </c>
      <c r="Z85" s="571">
        <f>'для впр'!Q95</f>
        <v>0</v>
      </c>
      <c r="AA85" s="576" t="s">
        <v>631</v>
      </c>
      <c r="AB85" s="577" t="s">
        <v>562</v>
      </c>
      <c r="AC85" s="578" t="s">
        <v>275</v>
      </c>
      <c r="AD85" s="579"/>
      <c r="AE85" s="579"/>
      <c r="AF85" s="579"/>
      <c r="AG85" s="579"/>
      <c r="AH85" s="579"/>
      <c r="AI85" s="579"/>
      <c r="AJ85" s="579"/>
      <c r="AK85" s="580" t="s">
        <v>796</v>
      </c>
      <c r="AL85" s="579"/>
      <c r="AM85" s="579"/>
      <c r="AN85" s="581"/>
      <c r="AO85" s="579"/>
      <c r="AP85" s="579"/>
      <c r="AQ85" s="579"/>
      <c r="AR85" s="573" t="s">
        <v>24</v>
      </c>
      <c r="AS85" s="573" t="str">
        <f t="shared" si="16"/>
        <v>Кромка в колір</v>
      </c>
      <c r="AT85" s="573" t="str">
        <f t="shared" si="17"/>
        <v>MT-0004</v>
      </c>
      <c r="AU85" s="573">
        <f t="shared" si="18"/>
        <v>0</v>
      </c>
      <c r="AV85" s="573" t="str">
        <f t="shared" si="19"/>
        <v>MT-0004</v>
      </c>
      <c r="AW85" s="582" t="s">
        <v>272</v>
      </c>
      <c r="AX85" s="573" t="str">
        <f t="shared" si="20"/>
        <v>Кромка Нестандарт</v>
      </c>
      <c r="AY85" s="573">
        <f t="shared" si="21"/>
        <v>0</v>
      </c>
      <c r="AZ85" s="573">
        <f t="shared" si="22"/>
        <v>0</v>
      </c>
      <c r="BA85" s="583">
        <f t="shared" si="23"/>
        <v>0</v>
      </c>
      <c r="BC85" s="579"/>
      <c r="BD85" s="579"/>
      <c r="BE85" s="579"/>
      <c r="BF85" s="584"/>
      <c r="BG85" s="558" t="str">
        <f>VLOOKUP(G85,код!A:G,2,FALSE())</f>
        <v>РО142855   </v>
      </c>
    </row>
    <row r="86" spans="2:59" s="559" customFormat="1" ht="17.25" customHeight="1" x14ac:dyDescent="0.25">
      <c r="B86" s="560"/>
      <c r="C86" s="561"/>
      <c r="D86" s="562"/>
      <c r="E86" s="563" t="s">
        <v>632</v>
      </c>
      <c r="F86" s="559" t="s">
        <v>820</v>
      </c>
      <c r="G86" s="565" t="s">
        <v>235</v>
      </c>
      <c r="H86" s="566" t="s">
        <v>236</v>
      </c>
      <c r="I86" s="563" t="s">
        <v>632</v>
      </c>
      <c r="J86" s="587" t="s">
        <v>721</v>
      </c>
      <c r="K86" s="568">
        <v>953</v>
      </c>
      <c r="L86" s="564" t="s">
        <v>722</v>
      </c>
      <c r="M86" s="558">
        <v>2799</v>
      </c>
      <c r="N86" s="569" t="str">
        <f>'для впр'!E96</f>
        <v>Кромка в колір</v>
      </c>
      <c r="O86" s="570" t="str">
        <f>'для впр'!F96</f>
        <v>FN021SL</v>
      </c>
      <c r="P86" s="570">
        <f>'для впр'!G96</f>
        <v>0</v>
      </c>
      <c r="Q86" s="571" t="str">
        <f>'для впр'!H96</f>
        <v>FN021SL</v>
      </c>
      <c r="R86" s="571"/>
      <c r="S86" s="572" t="str">
        <f>'для впр'!J96</f>
        <v>Кромка Нестандарт</v>
      </c>
      <c r="T86" s="573">
        <f>'для впр'!K96</f>
        <v>0</v>
      </c>
      <c r="U86" s="574">
        <f>'для впр'!L96</f>
        <v>0</v>
      </c>
      <c r="V86" s="575">
        <f>'для впр'!M96</f>
        <v>0</v>
      </c>
      <c r="W86" s="571">
        <f>'для впр'!N96</f>
        <v>0</v>
      </c>
      <c r="X86" s="571">
        <f>'для впр'!O96</f>
        <v>0</v>
      </c>
      <c r="Y86" s="571">
        <f>'для впр'!P96</f>
        <v>0</v>
      </c>
      <c r="Z86" s="571">
        <f>'для впр'!Q96</f>
        <v>0</v>
      </c>
      <c r="AA86" s="578" t="s">
        <v>634</v>
      </c>
      <c r="AB86" s="588" t="s">
        <v>583</v>
      </c>
      <c r="AC86" s="578" t="s">
        <v>280</v>
      </c>
      <c r="AD86" s="579"/>
      <c r="AE86" s="579"/>
      <c r="AF86" s="579"/>
      <c r="AG86" s="579"/>
      <c r="AH86" s="579"/>
      <c r="AI86" s="579"/>
      <c r="AJ86" s="579"/>
      <c r="AK86" s="580" t="s">
        <v>796</v>
      </c>
      <c r="AL86" s="579"/>
      <c r="AM86" s="579"/>
      <c r="AN86" s="581"/>
      <c r="AO86" s="579"/>
      <c r="AP86" s="579"/>
      <c r="AQ86" s="579"/>
      <c r="AR86" s="573" t="s">
        <v>24</v>
      </c>
      <c r="AS86" s="573" t="str">
        <f t="shared" si="16"/>
        <v>Кромка в колір</v>
      </c>
      <c r="AT86" s="573" t="str">
        <f t="shared" si="17"/>
        <v>FN021SL</v>
      </c>
      <c r="AU86" s="573">
        <f t="shared" si="18"/>
        <v>0</v>
      </c>
      <c r="AV86" s="573" t="str">
        <f t="shared" si="19"/>
        <v>FN021SL</v>
      </c>
      <c r="AW86" s="582" t="s">
        <v>272</v>
      </c>
      <c r="AX86" s="573" t="str">
        <f t="shared" si="20"/>
        <v>Кромка Нестандарт</v>
      </c>
      <c r="AY86" s="573">
        <f t="shared" si="21"/>
        <v>0</v>
      </c>
      <c r="AZ86" s="573">
        <f t="shared" si="22"/>
        <v>0</v>
      </c>
      <c r="BA86" s="583">
        <f t="shared" si="23"/>
        <v>0</v>
      </c>
      <c r="BC86" s="579"/>
      <c r="BD86" s="579"/>
      <c r="BE86" s="579"/>
      <c r="BF86" s="584"/>
      <c r="BG86" s="558" t="str">
        <f>VLOOKUP(G86,код!A:G,2,FALSE())</f>
        <v>РО155678   </v>
      </c>
    </row>
    <row r="87" spans="2:59" s="559" customFormat="1" ht="17.25" customHeight="1" x14ac:dyDescent="0.25">
      <c r="B87" s="560"/>
      <c r="C87" s="561"/>
      <c r="D87" s="562"/>
      <c r="E87" s="563" t="s">
        <v>635</v>
      </c>
      <c r="F87" s="559" t="s">
        <v>821</v>
      </c>
      <c r="G87" s="565" t="s">
        <v>245</v>
      </c>
      <c r="H87" s="566" t="s">
        <v>246</v>
      </c>
      <c r="I87" s="563" t="s">
        <v>635</v>
      </c>
      <c r="J87" s="587" t="s">
        <v>721</v>
      </c>
      <c r="K87" s="568">
        <v>953</v>
      </c>
      <c r="L87" s="564" t="s">
        <v>722</v>
      </c>
      <c r="M87" s="558">
        <v>2799</v>
      </c>
      <c r="N87" s="569" t="str">
        <f>'для впр'!E97</f>
        <v>Кромка в колір</v>
      </c>
      <c r="O87" s="570" t="str">
        <f>'для впр'!F97</f>
        <v>FN051SL</v>
      </c>
      <c r="P87" s="570">
        <f>'для впр'!G97</f>
        <v>0</v>
      </c>
      <c r="Q87" s="571" t="str">
        <f>'для впр'!H97</f>
        <v>FN051SL</v>
      </c>
      <c r="R87" s="571"/>
      <c r="S87" s="572" t="str">
        <f>'для впр'!J97</f>
        <v>Кромка Нестандарт</v>
      </c>
      <c r="T87" s="573">
        <f>'для впр'!K97</f>
        <v>0</v>
      </c>
      <c r="U87" s="574">
        <f>'для впр'!L97</f>
        <v>0</v>
      </c>
      <c r="V87" s="575">
        <f>'для впр'!M97</f>
        <v>0</v>
      </c>
      <c r="W87" s="571">
        <f>'для впр'!N97</f>
        <v>0</v>
      </c>
      <c r="X87" s="571">
        <f>'для впр'!O97</f>
        <v>0</v>
      </c>
      <c r="Y87" s="571">
        <f>'для впр'!P97</f>
        <v>0</v>
      </c>
      <c r="Z87" s="571">
        <f>'для впр'!Q97</f>
        <v>0</v>
      </c>
      <c r="AA87" s="578" t="s">
        <v>637</v>
      </c>
      <c r="AB87" s="588" t="s">
        <v>587</v>
      </c>
      <c r="AC87" s="578" t="s">
        <v>280</v>
      </c>
      <c r="AD87" s="579"/>
      <c r="AE87" s="579"/>
      <c r="AF87" s="579"/>
      <c r="AG87" s="579"/>
      <c r="AH87" s="579"/>
      <c r="AI87" s="579"/>
      <c r="AJ87" s="579"/>
      <c r="AK87" s="580" t="s">
        <v>796</v>
      </c>
      <c r="AL87" s="579"/>
      <c r="AM87" s="579"/>
      <c r="AN87" s="581"/>
      <c r="AO87" s="579"/>
      <c r="AP87" s="579"/>
      <c r="AQ87" s="579"/>
      <c r="AR87" s="573" t="s">
        <v>24</v>
      </c>
      <c r="AS87" s="573" t="str">
        <f t="shared" si="16"/>
        <v>Кромка в колір</v>
      </c>
      <c r="AT87" s="573" t="str">
        <f t="shared" si="17"/>
        <v>FN051SL</v>
      </c>
      <c r="AU87" s="573">
        <f t="shared" si="18"/>
        <v>0</v>
      </c>
      <c r="AV87" s="573" t="str">
        <f t="shared" si="19"/>
        <v>FN051SL</v>
      </c>
      <c r="AW87" s="582" t="s">
        <v>272</v>
      </c>
      <c r="AX87" s="573" t="str">
        <f t="shared" si="20"/>
        <v>Кромка Нестандарт</v>
      </c>
      <c r="AY87" s="573">
        <f t="shared" si="21"/>
        <v>0</v>
      </c>
      <c r="AZ87" s="573">
        <f t="shared" si="22"/>
        <v>0</v>
      </c>
      <c r="BA87" s="583">
        <f t="shared" si="23"/>
        <v>0</v>
      </c>
      <c r="BC87" s="579"/>
      <c r="BD87" s="579"/>
      <c r="BE87" s="579"/>
      <c r="BF87" s="584"/>
      <c r="BG87" s="558" t="str">
        <f>VLOOKUP(G87,код!A:G,2,FALSE())</f>
        <v>РО155679   </v>
      </c>
    </row>
    <row r="88" spans="2:59" s="533" customFormat="1" ht="17.25" customHeight="1" x14ac:dyDescent="0.25">
      <c r="B88" s="534"/>
      <c r="C88" s="535"/>
      <c r="D88" s="536"/>
      <c r="E88" s="537" t="s">
        <v>638</v>
      </c>
      <c r="F88" s="533" t="s">
        <v>822</v>
      </c>
      <c r="G88" s="538" t="s">
        <v>237</v>
      </c>
      <c r="H88" s="539" t="s">
        <v>238</v>
      </c>
      <c r="I88" s="537" t="s">
        <v>638</v>
      </c>
      <c r="J88" s="540" t="s">
        <v>721</v>
      </c>
      <c r="K88" s="541"/>
      <c r="L88" s="542"/>
      <c r="M88" s="558">
        <v>2799</v>
      </c>
      <c r="N88" s="543" t="str">
        <f>'для впр'!E98</f>
        <v>Кромка в колір</v>
      </c>
      <c r="O88" s="544" t="str">
        <f>'для впр'!F98</f>
        <v>FN022SL</v>
      </c>
      <c r="P88" s="544">
        <f>'для впр'!G98</f>
        <v>0</v>
      </c>
      <c r="Q88" s="545" t="str">
        <f>'для впр'!H98</f>
        <v>FN022SL</v>
      </c>
      <c r="R88" s="545"/>
      <c r="S88" s="546" t="str">
        <f>'для впр'!J98</f>
        <v>Кромка Нестандарт</v>
      </c>
      <c r="T88" s="547">
        <f>'для впр'!K98</f>
        <v>0</v>
      </c>
      <c r="U88" s="548">
        <f>'для впр'!L98</f>
        <v>0</v>
      </c>
      <c r="V88" s="549">
        <f>'для впр'!M98</f>
        <v>0</v>
      </c>
      <c r="W88" s="545">
        <f>'для впр'!N98</f>
        <v>0</v>
      </c>
      <c r="X88" s="545">
        <f>'для впр'!O98</f>
        <v>0</v>
      </c>
      <c r="Y88" s="545">
        <f>'для впр'!P98</f>
        <v>0</v>
      </c>
      <c r="Z88" s="545">
        <f>'для впр'!Q98</f>
        <v>0</v>
      </c>
      <c r="AA88" s="552" t="s">
        <v>640</v>
      </c>
      <c r="AB88" s="551" t="s">
        <v>591</v>
      </c>
      <c r="AC88" s="550" t="s">
        <v>280</v>
      </c>
      <c r="AD88" s="553"/>
      <c r="AE88" s="553"/>
      <c r="AF88" s="553"/>
      <c r="AG88" s="553"/>
      <c r="AH88" s="553"/>
      <c r="AI88" s="553"/>
      <c r="AJ88" s="553"/>
      <c r="AK88" s="554" t="s">
        <v>796</v>
      </c>
      <c r="AL88" s="553"/>
      <c r="AM88" s="553"/>
      <c r="AN88" s="555"/>
      <c r="AO88" s="553"/>
      <c r="AP88" s="553"/>
      <c r="AQ88" s="553"/>
      <c r="AR88" s="547" t="s">
        <v>24</v>
      </c>
      <c r="AS88" s="547" t="str">
        <f t="shared" si="16"/>
        <v>Кромка в колір</v>
      </c>
      <c r="AT88" s="547" t="str">
        <f t="shared" si="17"/>
        <v>FN022SL</v>
      </c>
      <c r="AU88" s="547">
        <f t="shared" si="18"/>
        <v>0</v>
      </c>
      <c r="AV88" s="547" t="str">
        <f t="shared" si="19"/>
        <v>FN022SL</v>
      </c>
      <c r="AW88" s="546" t="s">
        <v>272</v>
      </c>
      <c r="AX88" s="547" t="str">
        <f t="shared" si="20"/>
        <v>Кромка Нестандарт</v>
      </c>
      <c r="AY88" s="547">
        <f t="shared" si="21"/>
        <v>0</v>
      </c>
      <c r="AZ88" s="547">
        <f t="shared" si="22"/>
        <v>0</v>
      </c>
      <c r="BA88" s="556">
        <f t="shared" si="23"/>
        <v>0</v>
      </c>
      <c r="BC88" s="553"/>
      <c r="BD88" s="553"/>
      <c r="BE88" s="553"/>
      <c r="BF88" s="557"/>
      <c r="BG88" s="558" t="str">
        <f>VLOOKUP(G88,код!A:G,2,FALSE())</f>
        <v>РО156458   </v>
      </c>
    </row>
    <row r="89" spans="2:59" s="533" customFormat="1" ht="17.25" customHeight="1" x14ac:dyDescent="0.25">
      <c r="B89" s="534"/>
      <c r="C89" s="535"/>
      <c r="D89" s="536"/>
      <c r="E89" s="537" t="s">
        <v>641</v>
      </c>
      <c r="F89" s="533" t="s">
        <v>823</v>
      </c>
      <c r="G89" s="538" t="s">
        <v>239</v>
      </c>
      <c r="H89" s="539" t="s">
        <v>240</v>
      </c>
      <c r="I89" s="537" t="s">
        <v>641</v>
      </c>
      <c r="J89" s="540" t="s">
        <v>721</v>
      </c>
      <c r="K89" s="541"/>
      <c r="L89" s="542"/>
      <c r="M89" s="558">
        <v>2799</v>
      </c>
      <c r="N89" s="543" t="str">
        <f>'для впр'!E99</f>
        <v>Кромка в колір</v>
      </c>
      <c r="O89" s="544" t="str">
        <f>'для впр'!F99</f>
        <v>FN023SL</v>
      </c>
      <c r="P89" s="544">
        <f>'для впр'!G99</f>
        <v>0</v>
      </c>
      <c r="Q89" s="545" t="str">
        <f>'для впр'!H99</f>
        <v>FN023SL</v>
      </c>
      <c r="R89" s="545"/>
      <c r="S89" s="546" t="str">
        <f>'для впр'!J99</f>
        <v>Кромка Нестандарт</v>
      </c>
      <c r="T89" s="547">
        <f>'для впр'!K99</f>
        <v>0</v>
      </c>
      <c r="U89" s="548">
        <f>'для впр'!L99</f>
        <v>0</v>
      </c>
      <c r="V89" s="549">
        <f>'для впр'!M99</f>
        <v>0</v>
      </c>
      <c r="W89" s="545">
        <f>'для впр'!N99</f>
        <v>0</v>
      </c>
      <c r="X89" s="545">
        <f>'для впр'!O99</f>
        <v>0</v>
      </c>
      <c r="Y89" s="545">
        <f>'для впр'!P99</f>
        <v>0</v>
      </c>
      <c r="Z89" s="545">
        <f>'для впр'!Q99</f>
        <v>0</v>
      </c>
      <c r="AA89" s="552" t="s">
        <v>643</v>
      </c>
      <c r="AB89" s="551" t="s">
        <v>595</v>
      </c>
      <c r="AC89" s="550" t="s">
        <v>280</v>
      </c>
      <c r="AD89" s="553"/>
      <c r="AE89" s="553"/>
      <c r="AF89" s="553"/>
      <c r="AG89" s="553"/>
      <c r="AH89" s="553"/>
      <c r="AI89" s="553"/>
      <c r="AJ89" s="553"/>
      <c r="AK89" s="554" t="s">
        <v>796</v>
      </c>
      <c r="AL89" s="553"/>
      <c r="AM89" s="553"/>
      <c r="AN89" s="555"/>
      <c r="AO89" s="553"/>
      <c r="AP89" s="553"/>
      <c r="AQ89" s="553"/>
      <c r="AR89" s="547" t="s">
        <v>24</v>
      </c>
      <c r="AS89" s="547" t="str">
        <f t="shared" si="16"/>
        <v>Кромка в колір</v>
      </c>
      <c r="AT89" s="547" t="str">
        <f t="shared" si="17"/>
        <v>FN023SL</v>
      </c>
      <c r="AU89" s="547">
        <f t="shared" si="18"/>
        <v>0</v>
      </c>
      <c r="AV89" s="547" t="str">
        <f t="shared" si="19"/>
        <v>FN023SL</v>
      </c>
      <c r="AW89" s="546" t="s">
        <v>272</v>
      </c>
      <c r="AX89" s="547" t="str">
        <f t="shared" si="20"/>
        <v>Кромка Нестандарт</v>
      </c>
      <c r="AY89" s="547">
        <f t="shared" si="21"/>
        <v>0</v>
      </c>
      <c r="AZ89" s="547">
        <f t="shared" si="22"/>
        <v>0</v>
      </c>
      <c r="BA89" s="556">
        <f t="shared" si="23"/>
        <v>0</v>
      </c>
      <c r="BC89" s="553"/>
      <c r="BD89" s="553"/>
      <c r="BE89" s="553"/>
      <c r="BF89" s="557"/>
      <c r="BG89" s="558" t="str">
        <f>VLOOKUP(G89,код!A:G,2,FALSE())</f>
        <v>РО156464   </v>
      </c>
    </row>
    <row r="90" spans="2:59" s="533" customFormat="1" ht="17.25" customHeight="1" x14ac:dyDescent="0.25">
      <c r="B90" s="534"/>
      <c r="C90" s="535"/>
      <c r="D90" s="536"/>
      <c r="E90" s="537" t="s">
        <v>644</v>
      </c>
      <c r="F90" s="533" t="s">
        <v>824</v>
      </c>
      <c r="G90" s="538" t="s">
        <v>241</v>
      </c>
      <c r="H90" s="539" t="s">
        <v>242</v>
      </c>
      <c r="I90" s="537" t="s">
        <v>644</v>
      </c>
      <c r="J90" s="540" t="s">
        <v>721</v>
      </c>
      <c r="K90" s="541"/>
      <c r="L90" s="542"/>
      <c r="M90" s="558">
        <v>2799</v>
      </c>
      <c r="N90" s="543" t="str">
        <f>'для впр'!E100</f>
        <v>Кромка в колір</v>
      </c>
      <c r="O90" s="544" t="str">
        <f>'для впр'!F100</f>
        <v>FN024SL</v>
      </c>
      <c r="P90" s="544">
        <f>'для впр'!G100</f>
        <v>0</v>
      </c>
      <c r="Q90" s="545" t="str">
        <f>'для впр'!H100</f>
        <v>FN024SL</v>
      </c>
      <c r="R90" s="545"/>
      <c r="S90" s="546" t="str">
        <f>'для впр'!J100</f>
        <v>Кромка Нестандарт</v>
      </c>
      <c r="T90" s="547">
        <f>'для впр'!K100</f>
        <v>0</v>
      </c>
      <c r="U90" s="548">
        <f>'для впр'!L100</f>
        <v>0</v>
      </c>
      <c r="V90" s="549">
        <f>'для впр'!M100</f>
        <v>0</v>
      </c>
      <c r="W90" s="545">
        <f>'для впр'!N100</f>
        <v>0</v>
      </c>
      <c r="X90" s="545">
        <f>'для впр'!O100</f>
        <v>0</v>
      </c>
      <c r="Y90" s="545">
        <f>'для впр'!P100</f>
        <v>0</v>
      </c>
      <c r="Z90" s="545">
        <f>'для впр'!Q100</f>
        <v>0</v>
      </c>
      <c r="AA90" s="552" t="s">
        <v>646</v>
      </c>
      <c r="AB90" s="551" t="s">
        <v>599</v>
      </c>
      <c r="AC90" s="550" t="s">
        <v>280</v>
      </c>
      <c r="AD90" s="553"/>
      <c r="AE90" s="553"/>
      <c r="AF90" s="553"/>
      <c r="AG90" s="553"/>
      <c r="AH90" s="553"/>
      <c r="AI90" s="553"/>
      <c r="AJ90" s="553"/>
      <c r="AK90" s="554" t="s">
        <v>796</v>
      </c>
      <c r="AL90" s="553"/>
      <c r="AM90" s="553"/>
      <c r="AN90" s="555"/>
      <c r="AO90" s="553"/>
      <c r="AP90" s="553"/>
      <c r="AQ90" s="553"/>
      <c r="AR90" s="547" t="s">
        <v>24</v>
      </c>
      <c r="AS90" s="547" t="str">
        <f t="shared" si="16"/>
        <v>Кромка в колір</v>
      </c>
      <c r="AT90" s="547" t="str">
        <f t="shared" si="17"/>
        <v>FN024SL</v>
      </c>
      <c r="AU90" s="547">
        <f t="shared" si="18"/>
        <v>0</v>
      </c>
      <c r="AV90" s="547" t="str">
        <f t="shared" si="19"/>
        <v>FN024SL</v>
      </c>
      <c r="AW90" s="546" t="s">
        <v>272</v>
      </c>
      <c r="AX90" s="547" t="str">
        <f t="shared" si="20"/>
        <v>Кромка Нестандарт</v>
      </c>
      <c r="AY90" s="547">
        <f t="shared" si="21"/>
        <v>0</v>
      </c>
      <c r="AZ90" s="547">
        <f t="shared" si="22"/>
        <v>0</v>
      </c>
      <c r="BA90" s="556">
        <f t="shared" si="23"/>
        <v>0</v>
      </c>
      <c r="BC90" s="553"/>
      <c r="BD90" s="553"/>
      <c r="BE90" s="553"/>
      <c r="BF90" s="557"/>
      <c r="BG90" s="558" t="str">
        <f>VLOOKUP(G90,код!A:G,2,FALSE())</f>
        <v>РО156465   </v>
      </c>
    </row>
    <row r="91" spans="2:59" s="533" customFormat="1" ht="17.25" customHeight="1" x14ac:dyDescent="0.25">
      <c r="B91" s="534"/>
      <c r="C91" s="535"/>
      <c r="D91" s="536"/>
      <c r="E91" s="537" t="s">
        <v>647</v>
      </c>
      <c r="F91" s="533" t="s">
        <v>825</v>
      </c>
      <c r="G91" s="538" t="s">
        <v>243</v>
      </c>
      <c r="H91" s="539" t="s">
        <v>244</v>
      </c>
      <c r="I91" s="537" t="s">
        <v>647</v>
      </c>
      <c r="J91" s="540" t="s">
        <v>721</v>
      </c>
      <c r="K91" s="541"/>
      <c r="L91" s="542"/>
      <c r="M91" s="558">
        <v>2799</v>
      </c>
      <c r="N91" s="543" t="str">
        <f>'для впр'!E101</f>
        <v>Кромка в колір</v>
      </c>
      <c r="O91" s="544" t="str">
        <f>'для впр'!F101</f>
        <v>FN025SL</v>
      </c>
      <c r="P91" s="544">
        <f>'для впр'!G101</f>
        <v>0</v>
      </c>
      <c r="Q91" s="545" t="str">
        <f>'для впр'!H101</f>
        <v>FN025SL</v>
      </c>
      <c r="R91" s="545"/>
      <c r="S91" s="546" t="str">
        <f>'для впр'!J101</f>
        <v>Кромка Нестандарт</v>
      </c>
      <c r="T91" s="547">
        <f>'для впр'!K101</f>
        <v>0</v>
      </c>
      <c r="U91" s="548">
        <f>'для впр'!L101</f>
        <v>0</v>
      </c>
      <c r="V91" s="549">
        <f>'для впр'!M101</f>
        <v>0</v>
      </c>
      <c r="W91" s="545">
        <f>'для впр'!N101</f>
        <v>0</v>
      </c>
      <c r="X91" s="545">
        <f>'для впр'!O101</f>
        <v>0</v>
      </c>
      <c r="Y91" s="545">
        <f>'для впр'!P101</f>
        <v>0</v>
      </c>
      <c r="Z91" s="545">
        <f>'для впр'!Q101</f>
        <v>0</v>
      </c>
      <c r="AA91" s="552" t="s">
        <v>649</v>
      </c>
      <c r="AB91" s="551" t="s">
        <v>603</v>
      </c>
      <c r="AC91" s="550" t="s">
        <v>280</v>
      </c>
      <c r="AD91" s="553"/>
      <c r="AE91" s="553"/>
      <c r="AF91" s="553"/>
      <c r="AG91" s="553"/>
      <c r="AH91" s="553"/>
      <c r="AI91" s="553"/>
      <c r="AJ91" s="553"/>
      <c r="AK91" s="554" t="s">
        <v>796</v>
      </c>
      <c r="AL91" s="553"/>
      <c r="AM91" s="553"/>
      <c r="AN91" s="555"/>
      <c r="AO91" s="553"/>
      <c r="AP91" s="553"/>
      <c r="AQ91" s="553"/>
      <c r="AR91" s="547" t="s">
        <v>24</v>
      </c>
      <c r="AS91" s="547" t="str">
        <f t="shared" si="16"/>
        <v>Кромка в колір</v>
      </c>
      <c r="AT91" s="547" t="str">
        <f t="shared" si="17"/>
        <v>FN025SL</v>
      </c>
      <c r="AU91" s="547">
        <f t="shared" si="18"/>
        <v>0</v>
      </c>
      <c r="AV91" s="547" t="str">
        <f t="shared" si="19"/>
        <v>FN025SL</v>
      </c>
      <c r="AW91" s="546" t="s">
        <v>272</v>
      </c>
      <c r="AX91" s="547" t="str">
        <f t="shared" si="20"/>
        <v>Кромка Нестандарт</v>
      </c>
      <c r="AY91" s="547">
        <f t="shared" si="21"/>
        <v>0</v>
      </c>
      <c r="AZ91" s="547">
        <f t="shared" si="22"/>
        <v>0</v>
      </c>
      <c r="BA91" s="556">
        <f t="shared" si="23"/>
        <v>0</v>
      </c>
      <c r="BC91" s="553"/>
      <c r="BD91" s="553"/>
      <c r="BE91" s="553"/>
      <c r="BF91" s="557"/>
      <c r="BG91" s="558" t="str">
        <f>VLOOKUP(G91,код!A:G,2,FALSE())</f>
        <v>РО156466   </v>
      </c>
    </row>
    <row r="92" spans="2:59" s="533" customFormat="1" ht="17.25" customHeight="1" x14ac:dyDescent="0.25">
      <c r="B92" s="534"/>
      <c r="C92" s="535"/>
      <c r="D92" s="536"/>
      <c r="E92" s="537" t="s">
        <v>650</v>
      </c>
      <c r="F92" s="533" t="s">
        <v>826</v>
      </c>
      <c r="G92" s="538" t="s">
        <v>247</v>
      </c>
      <c r="H92" s="539" t="s">
        <v>248</v>
      </c>
      <c r="I92" s="537" t="s">
        <v>650</v>
      </c>
      <c r="J92" s="540" t="s">
        <v>721</v>
      </c>
      <c r="K92" s="541"/>
      <c r="L92" s="542"/>
      <c r="M92" s="558">
        <v>2799</v>
      </c>
      <c r="N92" s="543" t="str">
        <f>'для впр'!E102</f>
        <v>Кромка в колір</v>
      </c>
      <c r="O92" s="544" t="str">
        <f>'для впр'!F102</f>
        <v>FN052SL</v>
      </c>
      <c r="P92" s="544">
        <f>'для впр'!G102</f>
        <v>0</v>
      </c>
      <c r="Q92" s="545" t="str">
        <f>'для впр'!H102</f>
        <v>FN052SL</v>
      </c>
      <c r="R92" s="545"/>
      <c r="S92" s="546" t="str">
        <f>'для впр'!J102</f>
        <v>Кромка Нестандарт</v>
      </c>
      <c r="T92" s="547">
        <f>'для впр'!K102</f>
        <v>0</v>
      </c>
      <c r="U92" s="548">
        <f>'для впр'!L102</f>
        <v>0</v>
      </c>
      <c r="V92" s="549">
        <f>'для впр'!M102</f>
        <v>0</v>
      </c>
      <c r="W92" s="545">
        <f>'для впр'!N102</f>
        <v>0</v>
      </c>
      <c r="X92" s="545">
        <f>'для впр'!O102</f>
        <v>0</v>
      </c>
      <c r="Y92" s="545">
        <f>'для впр'!P102</f>
        <v>0</v>
      </c>
      <c r="Z92" s="545">
        <f>'для впр'!Q102</f>
        <v>0</v>
      </c>
      <c r="AA92" s="552" t="s">
        <v>652</v>
      </c>
      <c r="AB92" s="551" t="s">
        <v>607</v>
      </c>
      <c r="AC92" s="550" t="s">
        <v>280</v>
      </c>
      <c r="AD92" s="553"/>
      <c r="AE92" s="553"/>
      <c r="AF92" s="553"/>
      <c r="AG92" s="553"/>
      <c r="AH92" s="553"/>
      <c r="AI92" s="553"/>
      <c r="AJ92" s="553"/>
      <c r="AK92" s="554" t="s">
        <v>796</v>
      </c>
      <c r="AL92" s="553"/>
      <c r="AM92" s="553"/>
      <c r="AN92" s="555"/>
      <c r="AO92" s="553"/>
      <c r="AP92" s="553"/>
      <c r="AQ92" s="553"/>
      <c r="AR92" s="547" t="s">
        <v>24</v>
      </c>
      <c r="AS92" s="547" t="str">
        <f t="shared" si="16"/>
        <v>Кромка в колір</v>
      </c>
      <c r="AT92" s="547" t="str">
        <f t="shared" si="17"/>
        <v>FN052SL</v>
      </c>
      <c r="AU92" s="547">
        <f t="shared" si="18"/>
        <v>0</v>
      </c>
      <c r="AV92" s="547" t="str">
        <f t="shared" si="19"/>
        <v>FN052SL</v>
      </c>
      <c r="AW92" s="546" t="s">
        <v>272</v>
      </c>
      <c r="AX92" s="547" t="str">
        <f t="shared" si="20"/>
        <v>Кромка Нестандарт</v>
      </c>
      <c r="AY92" s="547">
        <f t="shared" si="21"/>
        <v>0</v>
      </c>
      <c r="AZ92" s="547">
        <f t="shared" si="22"/>
        <v>0</v>
      </c>
      <c r="BA92" s="556">
        <f t="shared" si="23"/>
        <v>0</v>
      </c>
      <c r="BC92" s="553"/>
      <c r="BD92" s="553"/>
      <c r="BE92" s="553"/>
      <c r="BF92" s="557"/>
      <c r="BG92" s="558" t="str">
        <f>VLOOKUP(G92,код!A:G,2,FALSE())</f>
        <v>РО156467   </v>
      </c>
    </row>
    <row r="93" spans="2:59" s="393" customFormat="1" ht="15.75" x14ac:dyDescent="0.25">
      <c r="B93" s="394"/>
      <c r="C93" s="395"/>
      <c r="D93" s="396"/>
      <c r="E93" s="397" t="s">
        <v>249</v>
      </c>
      <c r="F93" s="397" t="s">
        <v>249</v>
      </c>
      <c r="G93" s="397" t="s">
        <v>249</v>
      </c>
      <c r="H93" s="397" t="s">
        <v>250</v>
      </c>
      <c r="I93" s="397" t="s">
        <v>249</v>
      </c>
      <c r="J93" s="398" t="s">
        <v>721</v>
      </c>
      <c r="K93" s="399">
        <v>1338</v>
      </c>
      <c r="L93" s="400" t="s">
        <v>722</v>
      </c>
      <c r="M93" s="401">
        <f t="shared" ref="M93:M102" si="24">VLOOKUP(G93,I112:J121,2,FALSE())</f>
        <v>4541</v>
      </c>
      <c r="N93" s="402" t="str">
        <f>'для впр'!E103</f>
        <v>Кромка в колір</v>
      </c>
      <c r="O93" s="403" t="str">
        <f>'для впр'!F103</f>
        <v>L939</v>
      </c>
      <c r="P93" s="403">
        <f>'для впр'!G103</f>
        <v>0</v>
      </c>
      <c r="Q93" s="404" t="str">
        <f>'для впр'!H103</f>
        <v>L939</v>
      </c>
      <c r="R93" s="404"/>
      <c r="S93" s="405" t="str">
        <f>'для впр'!J103</f>
        <v>Кромка Нестандарт</v>
      </c>
      <c r="T93" s="406">
        <f>'для впр'!K103</f>
        <v>0</v>
      </c>
      <c r="U93" s="407">
        <f>'для впр'!L103</f>
        <v>0</v>
      </c>
      <c r="V93" s="408">
        <f>'для впр'!M103</f>
        <v>0</v>
      </c>
      <c r="W93" s="404">
        <f>'для впр'!N103</f>
        <v>0</v>
      </c>
      <c r="X93" s="404">
        <f>'для впр'!O103</f>
        <v>0</v>
      </c>
      <c r="Y93" s="404">
        <f>'для впр'!P103</f>
        <v>0</v>
      </c>
      <c r="Z93" s="404">
        <f>'для впр'!Q103</f>
        <v>0</v>
      </c>
      <c r="AA93" s="409" t="s">
        <v>653</v>
      </c>
      <c r="AB93" s="410" t="s">
        <v>654</v>
      </c>
      <c r="AC93" s="411" t="s">
        <v>273</v>
      </c>
      <c r="AD93" s="400"/>
      <c r="AE93" s="400"/>
      <c r="AF93" s="400"/>
      <c r="AG93" s="400"/>
      <c r="AH93" s="400"/>
      <c r="AI93" s="400"/>
      <c r="AJ93" s="400"/>
      <c r="AK93" s="397" t="s">
        <v>827</v>
      </c>
      <c r="AL93" s="400"/>
      <c r="AM93" s="400"/>
      <c r="AN93" s="412"/>
      <c r="AO93" s="400"/>
      <c r="AP93" s="400"/>
      <c r="AQ93" s="400"/>
      <c r="AR93" s="406" t="s">
        <v>24</v>
      </c>
      <c r="AS93" s="406" t="str">
        <f t="shared" si="16"/>
        <v>Кромка в колір</v>
      </c>
      <c r="AT93" s="406" t="str">
        <f t="shared" si="17"/>
        <v>L939</v>
      </c>
      <c r="AU93" s="406">
        <f t="shared" si="18"/>
        <v>0</v>
      </c>
      <c r="AV93" s="406" t="str">
        <f t="shared" si="19"/>
        <v>L939</v>
      </c>
      <c r="AW93" s="405" t="s">
        <v>272</v>
      </c>
      <c r="AX93" s="406" t="str">
        <f t="shared" si="20"/>
        <v>Кромка Нестандарт</v>
      </c>
      <c r="AY93" s="406">
        <f t="shared" si="21"/>
        <v>0</v>
      </c>
      <c r="AZ93" s="406">
        <f t="shared" si="22"/>
        <v>0</v>
      </c>
      <c r="BA93" s="413">
        <f t="shared" si="23"/>
        <v>0</v>
      </c>
      <c r="BB93" s="400"/>
      <c r="BC93" s="400"/>
      <c r="BD93" s="400"/>
      <c r="BE93" s="400"/>
      <c r="BF93" s="414"/>
      <c r="BG93" s="118" t="str">
        <f>VLOOKUP(G93,код!A:G,2,FALSE())</f>
        <v>РО153394   </v>
      </c>
    </row>
    <row r="94" spans="2:59" s="393" customFormat="1" ht="15.75" x14ac:dyDescent="0.25">
      <c r="B94" s="394"/>
      <c r="C94" s="395"/>
      <c r="D94" s="396"/>
      <c r="E94" s="397" t="s">
        <v>251</v>
      </c>
      <c r="F94" s="397" t="s">
        <v>251</v>
      </c>
      <c r="G94" s="397" t="s">
        <v>251</v>
      </c>
      <c r="H94" s="397" t="s">
        <v>252</v>
      </c>
      <c r="I94" s="397" t="s">
        <v>251</v>
      </c>
      <c r="J94" s="398" t="s">
        <v>721</v>
      </c>
      <c r="K94" s="399">
        <v>1338</v>
      </c>
      <c r="L94" s="400" t="s">
        <v>722</v>
      </c>
      <c r="M94" s="401">
        <f t="shared" si="24"/>
        <v>4541</v>
      </c>
      <c r="N94" s="402" t="str">
        <f>'для впр'!E104</f>
        <v>Кромка в колір</v>
      </c>
      <c r="O94" s="403" t="str">
        <f>'для впр'!F104</f>
        <v>L940</v>
      </c>
      <c r="P94" s="403">
        <f>'для впр'!G104</f>
        <v>0</v>
      </c>
      <c r="Q94" s="404" t="str">
        <f>'для впр'!H104</f>
        <v>L940</v>
      </c>
      <c r="R94" s="404"/>
      <c r="S94" s="405" t="str">
        <f>'для впр'!J104</f>
        <v>Кромка Нестандарт</v>
      </c>
      <c r="T94" s="406">
        <f>'для впр'!K104</f>
        <v>0</v>
      </c>
      <c r="U94" s="407">
        <f>'для впр'!L104</f>
        <v>0</v>
      </c>
      <c r="V94" s="408">
        <f>'для впр'!M104</f>
        <v>0</v>
      </c>
      <c r="W94" s="404">
        <f>'для впр'!N104</f>
        <v>0</v>
      </c>
      <c r="X94" s="404">
        <f>'для впр'!O104</f>
        <v>0</v>
      </c>
      <c r="Y94" s="404">
        <f>'для впр'!P104</f>
        <v>0</v>
      </c>
      <c r="Z94" s="404">
        <f>'для впр'!Q104</f>
        <v>0</v>
      </c>
      <c r="AA94" s="409" t="s">
        <v>656</v>
      </c>
      <c r="AB94" s="410" t="s">
        <v>657</v>
      </c>
      <c r="AC94" s="411" t="s">
        <v>273</v>
      </c>
      <c r="AD94" s="400"/>
      <c r="AE94" s="400"/>
      <c r="AF94" s="400"/>
      <c r="AG94" s="400"/>
      <c r="AH94" s="400"/>
      <c r="AI94" s="400"/>
      <c r="AJ94" s="400"/>
      <c r="AK94" s="397" t="s">
        <v>827</v>
      </c>
      <c r="AL94" s="400"/>
      <c r="AM94" s="400"/>
      <c r="AN94" s="412"/>
      <c r="AO94" s="400"/>
      <c r="AP94" s="400"/>
      <c r="AQ94" s="400"/>
      <c r="AR94" s="406" t="s">
        <v>24</v>
      </c>
      <c r="AS94" s="406" t="str">
        <f t="shared" si="16"/>
        <v>Кромка в колір</v>
      </c>
      <c r="AT94" s="406" t="str">
        <f t="shared" si="17"/>
        <v>L940</v>
      </c>
      <c r="AU94" s="406">
        <f t="shared" si="18"/>
        <v>0</v>
      </c>
      <c r="AV94" s="406" t="str">
        <f t="shared" si="19"/>
        <v>L940</v>
      </c>
      <c r="AW94" s="405" t="s">
        <v>272</v>
      </c>
      <c r="AX94" s="406" t="str">
        <f t="shared" si="20"/>
        <v>Кромка Нестандарт</v>
      </c>
      <c r="AY94" s="406">
        <f t="shared" si="21"/>
        <v>0</v>
      </c>
      <c r="AZ94" s="406">
        <f t="shared" si="22"/>
        <v>0</v>
      </c>
      <c r="BA94" s="413">
        <f t="shared" si="23"/>
        <v>0</v>
      </c>
      <c r="BB94" s="400"/>
      <c r="BC94" s="400"/>
      <c r="BD94" s="400"/>
      <c r="BE94" s="400"/>
      <c r="BF94" s="414"/>
      <c r="BG94" s="118" t="str">
        <f>VLOOKUP(G94,код!A:G,2,FALSE())</f>
        <v>РО153395   </v>
      </c>
    </row>
    <row r="95" spans="2:59" s="393" customFormat="1" ht="15.75" x14ac:dyDescent="0.25">
      <c r="B95" s="394"/>
      <c r="C95" s="395"/>
      <c r="D95" s="396"/>
      <c r="E95" s="397" t="s">
        <v>253</v>
      </c>
      <c r="F95" s="397" t="s">
        <v>253</v>
      </c>
      <c r="G95" s="397" t="s">
        <v>253</v>
      </c>
      <c r="H95" s="397" t="s">
        <v>254</v>
      </c>
      <c r="I95" s="397" t="s">
        <v>253</v>
      </c>
      <c r="J95" s="398" t="s">
        <v>721</v>
      </c>
      <c r="K95" s="399">
        <v>1338</v>
      </c>
      <c r="L95" s="400" t="s">
        <v>722</v>
      </c>
      <c r="M95" s="401">
        <f t="shared" si="24"/>
        <v>6074</v>
      </c>
      <c r="N95" s="402" t="str">
        <f>'для впр'!E105</f>
        <v>Кромка в колір</v>
      </c>
      <c r="O95" s="403" t="str">
        <f>'для впр'!F105</f>
        <v>SP800</v>
      </c>
      <c r="P95" s="403">
        <f>'для впр'!G105</f>
        <v>0</v>
      </c>
      <c r="Q95" s="404" t="str">
        <f>'для впр'!H105</f>
        <v>SP800</v>
      </c>
      <c r="R95" s="404"/>
      <c r="S95" s="405" t="str">
        <f>'для впр'!J105</f>
        <v>Кромка Нестандарт</v>
      </c>
      <c r="T95" s="406">
        <f>'для впр'!K105</f>
        <v>0</v>
      </c>
      <c r="U95" s="407">
        <f>'для впр'!L105</f>
        <v>0</v>
      </c>
      <c r="V95" s="408">
        <f>'для впр'!M105</f>
        <v>0</v>
      </c>
      <c r="W95" s="404">
        <f>'для впр'!N105</f>
        <v>0</v>
      </c>
      <c r="X95" s="404">
        <f>'для впр'!O105</f>
        <v>0</v>
      </c>
      <c r="Y95" s="404">
        <f>'для впр'!P105</f>
        <v>0</v>
      </c>
      <c r="Z95" s="404">
        <f>'для впр'!Q105</f>
        <v>0</v>
      </c>
      <c r="AA95" s="415" t="s">
        <v>659</v>
      </c>
      <c r="AB95" s="410" t="s">
        <v>660</v>
      </c>
      <c r="AC95" s="411" t="s">
        <v>273</v>
      </c>
      <c r="AD95" s="400"/>
      <c r="AE95" s="400"/>
      <c r="AF95" s="400"/>
      <c r="AG95" s="400"/>
      <c r="AH95" s="400"/>
      <c r="AI95" s="400"/>
      <c r="AJ95" s="400"/>
      <c r="AK95" s="397" t="s">
        <v>827</v>
      </c>
      <c r="AL95" s="400"/>
      <c r="AM95" s="400"/>
      <c r="AN95" s="412"/>
      <c r="AO95" s="400"/>
      <c r="AP95" s="400"/>
      <c r="AQ95" s="400"/>
      <c r="AR95" s="406" t="s">
        <v>24</v>
      </c>
      <c r="AS95" s="406" t="str">
        <f t="shared" si="16"/>
        <v>Кромка в колір</v>
      </c>
      <c r="AT95" s="406" t="str">
        <f t="shared" si="17"/>
        <v>SP800</v>
      </c>
      <c r="AU95" s="406">
        <f t="shared" si="18"/>
        <v>0</v>
      </c>
      <c r="AV95" s="406" t="str">
        <f t="shared" si="19"/>
        <v>SP800</v>
      </c>
      <c r="AW95" s="405" t="s">
        <v>272</v>
      </c>
      <c r="AX95" s="406" t="str">
        <f t="shared" si="20"/>
        <v>Кромка Нестандарт</v>
      </c>
      <c r="AY95" s="406">
        <f t="shared" si="21"/>
        <v>0</v>
      </c>
      <c r="AZ95" s="406">
        <f t="shared" si="22"/>
        <v>0</v>
      </c>
      <c r="BA95" s="413">
        <f t="shared" si="23"/>
        <v>0</v>
      </c>
      <c r="BC95" s="400"/>
      <c r="BD95" s="400"/>
      <c r="BE95" s="400"/>
      <c r="BF95" s="414"/>
      <c r="BG95" s="118" t="str">
        <f>VLOOKUP(G95,код!A:G,2,FALSE())</f>
        <v>РО153393   </v>
      </c>
    </row>
    <row r="96" spans="2:59" s="393" customFormat="1" ht="15.75" x14ac:dyDescent="0.25">
      <c r="B96" s="394"/>
      <c r="C96" s="395"/>
      <c r="D96" s="396"/>
      <c r="E96" s="397" t="s">
        <v>255</v>
      </c>
      <c r="F96" s="397" t="s">
        <v>255</v>
      </c>
      <c r="G96" s="397" t="s">
        <v>255</v>
      </c>
      <c r="H96" s="397" t="s">
        <v>256</v>
      </c>
      <c r="I96" s="397" t="s">
        <v>255</v>
      </c>
      <c r="J96" s="398" t="s">
        <v>721</v>
      </c>
      <c r="K96" s="399">
        <v>1338</v>
      </c>
      <c r="L96" s="400" t="s">
        <v>722</v>
      </c>
      <c r="M96" s="401">
        <f t="shared" si="24"/>
        <v>6074</v>
      </c>
      <c r="N96" s="402" t="str">
        <f>'для впр'!E106</f>
        <v>Кромка в колір</v>
      </c>
      <c r="O96" s="403" t="str">
        <f>'для впр'!F106</f>
        <v>SP801</v>
      </c>
      <c r="P96" s="403">
        <f>'для впр'!G106</f>
        <v>0</v>
      </c>
      <c r="Q96" s="404" t="str">
        <f>'для впр'!H106</f>
        <v>SP801</v>
      </c>
      <c r="R96" s="404"/>
      <c r="S96" s="405" t="str">
        <f>'для впр'!J106</f>
        <v>Кромка Нестандарт</v>
      </c>
      <c r="T96" s="406">
        <f>'для впр'!K106</f>
        <v>0</v>
      </c>
      <c r="U96" s="407">
        <f>'для впр'!L106</f>
        <v>0</v>
      </c>
      <c r="V96" s="408">
        <f>'для впр'!M106</f>
        <v>0</v>
      </c>
      <c r="W96" s="404">
        <f>'для впр'!N106</f>
        <v>0</v>
      </c>
      <c r="X96" s="404">
        <f>'для впр'!O106</f>
        <v>0</v>
      </c>
      <c r="Y96" s="404">
        <f>'для впр'!P106</f>
        <v>0</v>
      </c>
      <c r="Z96" s="404">
        <f>'для впр'!Q106</f>
        <v>0</v>
      </c>
      <c r="AA96" s="409" t="s">
        <v>662</v>
      </c>
      <c r="AB96" s="410" t="s">
        <v>663</v>
      </c>
      <c r="AC96" s="411" t="s">
        <v>273</v>
      </c>
      <c r="AD96" s="400"/>
      <c r="AE96" s="400"/>
      <c r="AF96" s="400"/>
      <c r="AG96" s="400"/>
      <c r="AH96" s="400"/>
      <c r="AI96" s="400"/>
      <c r="AJ96" s="400"/>
      <c r="AK96" s="397" t="s">
        <v>827</v>
      </c>
      <c r="AL96" s="400"/>
      <c r="AM96" s="400"/>
      <c r="AN96" s="412"/>
      <c r="AO96" s="400"/>
      <c r="AP96" s="400"/>
      <c r="AQ96" s="400"/>
      <c r="AR96" s="406" t="s">
        <v>24</v>
      </c>
      <c r="AS96" s="406" t="str">
        <f t="shared" si="16"/>
        <v>Кромка в колір</v>
      </c>
      <c r="AT96" s="406" t="str">
        <f t="shared" si="17"/>
        <v>SP801</v>
      </c>
      <c r="AU96" s="406">
        <f t="shared" si="18"/>
        <v>0</v>
      </c>
      <c r="AV96" s="406" t="str">
        <f t="shared" si="19"/>
        <v>SP801</v>
      </c>
      <c r="AW96" s="405" t="s">
        <v>272</v>
      </c>
      <c r="AX96" s="406" t="str">
        <f t="shared" si="20"/>
        <v>Кромка Нестандарт</v>
      </c>
      <c r="AY96" s="406">
        <f t="shared" si="21"/>
        <v>0</v>
      </c>
      <c r="AZ96" s="406">
        <f t="shared" si="22"/>
        <v>0</v>
      </c>
      <c r="BA96" s="413">
        <f t="shared" si="23"/>
        <v>0</v>
      </c>
      <c r="BC96" s="400"/>
      <c r="BD96" s="400"/>
      <c r="BE96" s="400"/>
      <c r="BF96" s="414"/>
      <c r="BG96" s="118" t="str">
        <f>VLOOKUP(G96,код!A:G,2,FALSE())</f>
        <v>РО153390   </v>
      </c>
    </row>
    <row r="97" spans="2:64" s="393" customFormat="1" ht="15.75" x14ac:dyDescent="0.25">
      <c r="B97" s="394"/>
      <c r="C97" s="395"/>
      <c r="D97" s="396"/>
      <c r="E97" s="397" t="s">
        <v>257</v>
      </c>
      <c r="F97" s="397" t="s">
        <v>257</v>
      </c>
      <c r="G97" s="397" t="s">
        <v>257</v>
      </c>
      <c r="H97" s="397" t="s">
        <v>258</v>
      </c>
      <c r="I97" s="397" t="s">
        <v>257</v>
      </c>
      <c r="J97" s="398" t="s">
        <v>721</v>
      </c>
      <c r="K97" s="399">
        <v>1338</v>
      </c>
      <c r="L97" s="400" t="s">
        <v>722</v>
      </c>
      <c r="M97" s="401">
        <f t="shared" si="24"/>
        <v>6074</v>
      </c>
      <c r="N97" s="402" t="str">
        <f>'для впр'!E107</f>
        <v>Кромка в колір</v>
      </c>
      <c r="O97" s="403" t="str">
        <f>'для впр'!F107</f>
        <v>SP802</v>
      </c>
      <c r="P97" s="403">
        <f>'для впр'!G107</f>
        <v>0</v>
      </c>
      <c r="Q97" s="404" t="str">
        <f>'для впр'!H107</f>
        <v>SP802</v>
      </c>
      <c r="R97" s="404"/>
      <c r="S97" s="405" t="str">
        <f>'для впр'!J107</f>
        <v>Кромка Нестандарт</v>
      </c>
      <c r="T97" s="406">
        <f>'для впр'!K107</f>
        <v>0</v>
      </c>
      <c r="U97" s="407">
        <f>'для впр'!L107</f>
        <v>0</v>
      </c>
      <c r="V97" s="408">
        <f>'для впр'!M107</f>
        <v>0</v>
      </c>
      <c r="W97" s="404">
        <f>'для впр'!N107</f>
        <v>0</v>
      </c>
      <c r="X97" s="404">
        <f>'для впр'!O107</f>
        <v>0</v>
      </c>
      <c r="Y97" s="404">
        <f>'для впр'!P107</f>
        <v>0</v>
      </c>
      <c r="Z97" s="404">
        <f>'для впр'!Q107</f>
        <v>0</v>
      </c>
      <c r="AA97" s="409" t="s">
        <v>665</v>
      </c>
      <c r="AB97" s="410" t="s">
        <v>666</v>
      </c>
      <c r="AC97" s="411" t="s">
        <v>273</v>
      </c>
      <c r="AD97" s="400"/>
      <c r="AE97" s="400"/>
      <c r="AF97" s="400"/>
      <c r="AG97" s="400"/>
      <c r="AH97" s="400"/>
      <c r="AI97" s="400"/>
      <c r="AJ97" s="400"/>
      <c r="AK97" s="397" t="s">
        <v>827</v>
      </c>
      <c r="AL97" s="400"/>
      <c r="AM97" s="400"/>
      <c r="AN97" s="412"/>
      <c r="AO97" s="400"/>
      <c r="AP97" s="400"/>
      <c r="AQ97" s="400"/>
      <c r="AR97" s="406" t="s">
        <v>24</v>
      </c>
      <c r="AS97" s="406" t="str">
        <f t="shared" si="16"/>
        <v>Кромка в колір</v>
      </c>
      <c r="AT97" s="406" t="str">
        <f t="shared" si="17"/>
        <v>SP802</v>
      </c>
      <c r="AU97" s="406">
        <f t="shared" si="18"/>
        <v>0</v>
      </c>
      <c r="AV97" s="406" t="str">
        <f t="shared" si="19"/>
        <v>SP802</v>
      </c>
      <c r="AW97" s="405" t="s">
        <v>272</v>
      </c>
      <c r="AX97" s="406" t="str">
        <f t="shared" si="20"/>
        <v>Кромка Нестандарт</v>
      </c>
      <c r="AY97" s="406">
        <f t="shared" si="21"/>
        <v>0</v>
      </c>
      <c r="AZ97" s="406">
        <f t="shared" si="22"/>
        <v>0</v>
      </c>
      <c r="BA97" s="413">
        <f t="shared" si="23"/>
        <v>0</v>
      </c>
      <c r="BC97" s="400"/>
      <c r="BD97" s="400"/>
      <c r="BE97" s="400"/>
      <c r="BF97" s="414"/>
      <c r="BG97" s="118" t="str">
        <f>VLOOKUP(G97,код!A:G,2,FALSE())</f>
        <v>РО153392   </v>
      </c>
    </row>
    <row r="98" spans="2:64" s="393" customFormat="1" ht="15.75" x14ac:dyDescent="0.25">
      <c r="B98" s="394"/>
      <c r="C98" s="395"/>
      <c r="D98" s="396"/>
      <c r="E98" s="397" t="s">
        <v>259</v>
      </c>
      <c r="F98" s="397" t="s">
        <v>259</v>
      </c>
      <c r="G98" s="397" t="s">
        <v>259</v>
      </c>
      <c r="H98" s="397" t="s">
        <v>260</v>
      </c>
      <c r="I98" s="397" t="s">
        <v>259</v>
      </c>
      <c r="J98" s="398" t="s">
        <v>721</v>
      </c>
      <c r="K98" s="399">
        <v>1338</v>
      </c>
      <c r="L98" s="400" t="s">
        <v>722</v>
      </c>
      <c r="M98" s="401">
        <f t="shared" si="24"/>
        <v>4945</v>
      </c>
      <c r="N98" s="402" t="str">
        <f>'для впр'!E108</f>
        <v>Кромка в колір</v>
      </c>
      <c r="O98" s="403" t="str">
        <f>'для впр'!F108</f>
        <v>U01</v>
      </c>
      <c r="P98" s="403">
        <f>'для впр'!G108</f>
        <v>0</v>
      </c>
      <c r="Q98" s="404" t="str">
        <f>'для впр'!H108</f>
        <v>U01</v>
      </c>
      <c r="R98" s="404"/>
      <c r="S98" s="405" t="str">
        <f>'для впр'!J108</f>
        <v>Кромка Нестандарт</v>
      </c>
      <c r="T98" s="406">
        <f>'для впр'!K108</f>
        <v>0</v>
      </c>
      <c r="U98" s="407">
        <f>'для впр'!L108</f>
        <v>0</v>
      </c>
      <c r="V98" s="408">
        <f>'для впр'!M108</f>
        <v>0</v>
      </c>
      <c r="W98" s="404">
        <f>'для впр'!N108</f>
        <v>0</v>
      </c>
      <c r="X98" s="404">
        <f>'для впр'!O108</f>
        <v>0</v>
      </c>
      <c r="Y98" s="404">
        <f>'для впр'!P108</f>
        <v>0</v>
      </c>
      <c r="Z98" s="404">
        <f>'для впр'!Q108</f>
        <v>0</v>
      </c>
      <c r="AA98" s="409" t="s">
        <v>668</v>
      </c>
      <c r="AB98" s="410" t="s">
        <v>669</v>
      </c>
      <c r="AC98" s="411" t="s">
        <v>275</v>
      </c>
      <c r="AD98" s="400"/>
      <c r="AE98" s="400"/>
      <c r="AF98" s="400"/>
      <c r="AG98" s="400"/>
      <c r="AH98" s="400"/>
      <c r="AI98" s="400"/>
      <c r="AJ98" s="400"/>
      <c r="AK98" s="397" t="s">
        <v>827</v>
      </c>
      <c r="AL98" s="400"/>
      <c r="AM98" s="400"/>
      <c r="AN98" s="412"/>
      <c r="AO98" s="400"/>
      <c r="AP98" s="400"/>
      <c r="AQ98" s="400"/>
      <c r="AR98" s="406" t="s">
        <v>24</v>
      </c>
      <c r="AS98" s="406" t="str">
        <f t="shared" si="16"/>
        <v>Кромка в колір</v>
      </c>
      <c r="AT98" s="406" t="str">
        <f t="shared" si="17"/>
        <v>U01</v>
      </c>
      <c r="AU98" s="406">
        <f t="shared" si="18"/>
        <v>0</v>
      </c>
      <c r="AV98" s="406" t="str">
        <f t="shared" si="19"/>
        <v>U01</v>
      </c>
      <c r="AW98" s="405" t="s">
        <v>272</v>
      </c>
      <c r="AX98" s="406" t="str">
        <f t="shared" si="20"/>
        <v>Кромка Нестандарт</v>
      </c>
      <c r="AY98" s="406">
        <f t="shared" si="21"/>
        <v>0</v>
      </c>
      <c r="AZ98" s="406">
        <f t="shared" si="22"/>
        <v>0</v>
      </c>
      <c r="BA98" s="413">
        <f t="shared" si="23"/>
        <v>0</v>
      </c>
      <c r="BB98" s="400"/>
      <c r="BC98" s="400"/>
      <c r="BD98" s="400"/>
      <c r="BE98" s="400"/>
      <c r="BF98" s="414"/>
      <c r="BG98" s="118" t="str">
        <f>VLOOKUP(G98,код!A:G,2,FALSE())</f>
        <v>РО153396   </v>
      </c>
    </row>
    <row r="99" spans="2:64" s="393" customFormat="1" ht="15.75" x14ac:dyDescent="0.25">
      <c r="B99" s="394"/>
      <c r="C99" s="395"/>
      <c r="D99" s="396"/>
      <c r="E99" s="397" t="s">
        <v>261</v>
      </c>
      <c r="F99" s="397" t="s">
        <v>261</v>
      </c>
      <c r="G99" s="397" t="s">
        <v>261</v>
      </c>
      <c r="H99" s="397" t="s">
        <v>262</v>
      </c>
      <c r="I99" s="397" t="s">
        <v>261</v>
      </c>
      <c r="J99" s="398" t="s">
        <v>721</v>
      </c>
      <c r="K99" s="399">
        <v>1338</v>
      </c>
      <c r="L99" s="400" t="s">
        <v>722</v>
      </c>
      <c r="M99" s="401">
        <f t="shared" si="24"/>
        <v>5474</v>
      </c>
      <c r="N99" s="402" t="str">
        <f>'для впр'!E109</f>
        <v>Кромка в колір</v>
      </c>
      <c r="O99" s="403" t="str">
        <f>'для впр'!F109</f>
        <v>W015</v>
      </c>
      <c r="P99" s="403">
        <f>'для впр'!G109</f>
        <v>0</v>
      </c>
      <c r="Q99" s="404" t="str">
        <f>'для впр'!H109</f>
        <v>W015</v>
      </c>
      <c r="R99" s="404"/>
      <c r="S99" s="405" t="str">
        <f>'для впр'!J109</f>
        <v>Кромка Нестандарт</v>
      </c>
      <c r="T99" s="406">
        <f>'для впр'!K109</f>
        <v>0</v>
      </c>
      <c r="U99" s="407">
        <f>'для впр'!L109</f>
        <v>0</v>
      </c>
      <c r="V99" s="408">
        <f>'для впр'!M109</f>
        <v>0</v>
      </c>
      <c r="W99" s="404">
        <f>'для впр'!N109</f>
        <v>0</v>
      </c>
      <c r="X99" s="404">
        <f>'для впр'!O109</f>
        <v>0</v>
      </c>
      <c r="Y99" s="404">
        <f>'для впр'!P109</f>
        <v>0</v>
      </c>
      <c r="Z99" s="404">
        <f>'для впр'!Q109</f>
        <v>0</v>
      </c>
      <c r="AA99" s="409" t="s">
        <v>671</v>
      </c>
      <c r="AB99" s="410" t="s">
        <v>672</v>
      </c>
      <c r="AC99" s="411" t="s">
        <v>275</v>
      </c>
      <c r="AD99" s="400"/>
      <c r="AE99" s="400"/>
      <c r="AF99" s="400"/>
      <c r="AG99" s="400"/>
      <c r="AH99" s="400"/>
      <c r="AI99" s="400"/>
      <c r="AJ99" s="400"/>
      <c r="AK99" s="397" t="s">
        <v>827</v>
      </c>
      <c r="AL99" s="400"/>
      <c r="AM99" s="400"/>
      <c r="AN99" s="412"/>
      <c r="AO99" s="400"/>
      <c r="AP99" s="400"/>
      <c r="AQ99" s="400"/>
      <c r="AR99" s="406" t="s">
        <v>24</v>
      </c>
      <c r="AS99" s="406" t="str">
        <f t="shared" si="16"/>
        <v>Кромка в колір</v>
      </c>
      <c r="AT99" s="406" t="str">
        <f t="shared" si="17"/>
        <v>W015</v>
      </c>
      <c r="AU99" s="406">
        <f t="shared" si="18"/>
        <v>0</v>
      </c>
      <c r="AV99" s="406" t="str">
        <f t="shared" si="19"/>
        <v>W015</v>
      </c>
      <c r="AW99" s="405" t="s">
        <v>272</v>
      </c>
      <c r="AX99" s="406" t="str">
        <f t="shared" si="20"/>
        <v>Кромка Нестандарт</v>
      </c>
      <c r="AY99" s="406">
        <f t="shared" si="21"/>
        <v>0</v>
      </c>
      <c r="AZ99" s="406">
        <f t="shared" si="22"/>
        <v>0</v>
      </c>
      <c r="BA99" s="413">
        <f t="shared" si="23"/>
        <v>0</v>
      </c>
      <c r="BB99" s="400"/>
      <c r="BC99" s="400"/>
      <c r="BD99" s="400"/>
      <c r="BE99" s="400"/>
      <c r="BF99" s="414"/>
      <c r="BG99" s="118" t="str">
        <f>VLOOKUP(G99,код!A:G,2,FALSE())</f>
        <v>РО153397   </v>
      </c>
    </row>
    <row r="100" spans="2:64" s="393" customFormat="1" ht="15.75" x14ac:dyDescent="0.25">
      <c r="B100" s="394"/>
      <c r="C100" s="395"/>
      <c r="D100" s="396"/>
      <c r="E100" s="397" t="s">
        <v>263</v>
      </c>
      <c r="F100" s="397" t="s">
        <v>263</v>
      </c>
      <c r="G100" s="397" t="s">
        <v>263</v>
      </c>
      <c r="H100" s="397" t="s">
        <v>264</v>
      </c>
      <c r="I100" s="397" t="s">
        <v>263</v>
      </c>
      <c r="J100" s="398" t="s">
        <v>721</v>
      </c>
      <c r="K100" s="399">
        <v>1338</v>
      </c>
      <c r="L100" s="400" t="s">
        <v>722</v>
      </c>
      <c r="M100" s="401">
        <f t="shared" si="24"/>
        <v>5778</v>
      </c>
      <c r="N100" s="402" t="str">
        <f>'для впр'!E110</f>
        <v>Кромка в колір</v>
      </c>
      <c r="O100" s="403" t="str">
        <f>'для впр'!F110</f>
        <v>W308</v>
      </c>
      <c r="P100" s="403">
        <f>'для впр'!G110</f>
        <v>0</v>
      </c>
      <c r="Q100" s="404" t="str">
        <f>'для впр'!H110</f>
        <v>W308</v>
      </c>
      <c r="R100" s="404"/>
      <c r="S100" s="405" t="str">
        <f>'для впр'!J110</f>
        <v>Кромка Нестандарт</v>
      </c>
      <c r="T100" s="406">
        <f>'для впр'!K110</f>
        <v>0</v>
      </c>
      <c r="U100" s="407">
        <f>'для впр'!L110</f>
        <v>0</v>
      </c>
      <c r="V100" s="408">
        <f>'для впр'!M110</f>
        <v>0</v>
      </c>
      <c r="W100" s="404">
        <f>'для впр'!N110</f>
        <v>0</v>
      </c>
      <c r="X100" s="404">
        <f>'для впр'!O110</f>
        <v>0</v>
      </c>
      <c r="Y100" s="404">
        <f>'для впр'!P110</f>
        <v>0</v>
      </c>
      <c r="Z100" s="404">
        <f>'для впр'!Q110</f>
        <v>0</v>
      </c>
      <c r="AA100" s="409" t="s">
        <v>674</v>
      </c>
      <c r="AB100" s="410" t="s">
        <v>675</v>
      </c>
      <c r="AC100" s="411" t="s">
        <v>273</v>
      </c>
      <c r="AD100" s="400"/>
      <c r="AE100" s="400"/>
      <c r="AF100" s="400"/>
      <c r="AG100" s="400"/>
      <c r="AH100" s="400"/>
      <c r="AI100" s="400"/>
      <c r="AJ100" s="400"/>
      <c r="AK100" s="397" t="s">
        <v>827</v>
      </c>
      <c r="AL100" s="400"/>
      <c r="AM100" s="400"/>
      <c r="AN100" s="412"/>
      <c r="AO100" s="400"/>
      <c r="AP100" s="400"/>
      <c r="AQ100" s="400"/>
      <c r="AR100" s="406" t="s">
        <v>24</v>
      </c>
      <c r="AS100" s="406" t="str">
        <f t="shared" si="16"/>
        <v>Кромка в колір</v>
      </c>
      <c r="AT100" s="406" t="str">
        <f t="shared" si="17"/>
        <v>W308</v>
      </c>
      <c r="AU100" s="406">
        <f t="shared" si="18"/>
        <v>0</v>
      </c>
      <c r="AV100" s="406" t="str">
        <f t="shared" si="19"/>
        <v>W308</v>
      </c>
      <c r="AW100" s="405" t="s">
        <v>272</v>
      </c>
      <c r="AX100" s="406" t="str">
        <f t="shared" si="20"/>
        <v>Кромка Нестандарт</v>
      </c>
      <c r="AY100" s="406">
        <f t="shared" si="21"/>
        <v>0</v>
      </c>
      <c r="AZ100" s="406">
        <f t="shared" si="22"/>
        <v>0</v>
      </c>
      <c r="BA100" s="413">
        <f t="shared" si="23"/>
        <v>0</v>
      </c>
      <c r="BB100" s="400"/>
      <c r="BC100" s="400"/>
      <c r="BD100" s="400"/>
      <c r="BE100" s="400"/>
      <c r="BF100" s="414"/>
      <c r="BG100" s="118" t="str">
        <f>VLOOKUP(G100,код!A:G,2,FALSE())</f>
        <v>РО153398   </v>
      </c>
    </row>
    <row r="101" spans="2:64" s="393" customFormat="1" ht="15.75" x14ac:dyDescent="0.25">
      <c r="B101" s="394"/>
      <c r="C101" s="395"/>
      <c r="D101" s="396"/>
      <c r="E101" s="397" t="s">
        <v>265</v>
      </c>
      <c r="F101" s="397" t="s">
        <v>265</v>
      </c>
      <c r="G101" s="397" t="s">
        <v>265</v>
      </c>
      <c r="H101" s="397" t="s">
        <v>266</v>
      </c>
      <c r="I101" s="397" t="s">
        <v>265</v>
      </c>
      <c r="J101" s="398" t="s">
        <v>721</v>
      </c>
      <c r="K101" s="399">
        <v>1338</v>
      </c>
      <c r="L101" s="400" t="s">
        <v>722</v>
      </c>
      <c r="M101" s="401">
        <f t="shared" si="24"/>
        <v>5778</v>
      </c>
      <c r="N101" s="402" t="str">
        <f>'для впр'!E111</f>
        <v>Кромка в колір</v>
      </c>
      <c r="O101" s="403" t="str">
        <f>'для впр'!F111</f>
        <v>W309</v>
      </c>
      <c r="P101" s="403">
        <f>'для впр'!G111</f>
        <v>0</v>
      </c>
      <c r="Q101" s="404" t="str">
        <f>'для впр'!H111</f>
        <v>W309</v>
      </c>
      <c r="R101" s="404"/>
      <c r="S101" s="405" t="str">
        <f>'для впр'!J111</f>
        <v>Кромка Нестандарт</v>
      </c>
      <c r="T101" s="406">
        <f>'для впр'!K111</f>
        <v>0</v>
      </c>
      <c r="U101" s="407">
        <f>'для впр'!L111</f>
        <v>0</v>
      </c>
      <c r="V101" s="408">
        <f>'для впр'!M111</f>
        <v>0</v>
      </c>
      <c r="W101" s="404">
        <f>'для впр'!N111</f>
        <v>0</v>
      </c>
      <c r="X101" s="404">
        <f>'для впр'!O111</f>
        <v>0</v>
      </c>
      <c r="Y101" s="404">
        <f>'для впр'!P111</f>
        <v>0</v>
      </c>
      <c r="Z101" s="404">
        <f>'для впр'!Q111</f>
        <v>0</v>
      </c>
      <c r="AA101" s="409" t="s">
        <v>677</v>
      </c>
      <c r="AB101" s="410" t="s">
        <v>678</v>
      </c>
      <c r="AC101" s="416" t="s">
        <v>273</v>
      </c>
      <c r="AD101" s="400"/>
      <c r="AE101" s="400"/>
      <c r="AF101" s="400"/>
      <c r="AG101" s="400"/>
      <c r="AH101" s="400"/>
      <c r="AI101" s="400"/>
      <c r="AJ101" s="400"/>
      <c r="AK101" s="397" t="s">
        <v>827</v>
      </c>
      <c r="AL101" s="400"/>
      <c r="AM101" s="400"/>
      <c r="AN101" s="412"/>
      <c r="AO101" s="400"/>
      <c r="AP101" s="400"/>
      <c r="AQ101" s="400"/>
      <c r="AR101" s="406" t="s">
        <v>24</v>
      </c>
      <c r="AS101" s="406" t="str">
        <f t="shared" si="16"/>
        <v>Кромка в колір</v>
      </c>
      <c r="AT101" s="406" t="str">
        <f t="shared" si="17"/>
        <v>W309</v>
      </c>
      <c r="AU101" s="406">
        <f t="shared" si="18"/>
        <v>0</v>
      </c>
      <c r="AV101" s="406" t="str">
        <f t="shared" si="19"/>
        <v>W309</v>
      </c>
      <c r="AW101" s="405" t="s">
        <v>272</v>
      </c>
      <c r="AX101" s="406" t="str">
        <f t="shared" si="20"/>
        <v>Кромка Нестандарт</v>
      </c>
      <c r="AY101" s="406">
        <f t="shared" si="21"/>
        <v>0</v>
      </c>
      <c r="AZ101" s="406">
        <f t="shared" si="22"/>
        <v>0</v>
      </c>
      <c r="BA101" s="413">
        <f t="shared" si="23"/>
        <v>0</v>
      </c>
      <c r="BB101" s="400"/>
      <c r="BC101" s="400"/>
      <c r="BD101" s="400"/>
      <c r="BE101" s="400"/>
      <c r="BF101" s="414"/>
      <c r="BG101" s="118" t="str">
        <f>VLOOKUP(G101,код!A:G,2,FALSE())</f>
        <v>РО153399   </v>
      </c>
    </row>
    <row r="102" spans="2:64" s="393" customFormat="1" ht="15.75" x14ac:dyDescent="0.25">
      <c r="B102" s="394"/>
      <c r="C102" s="395"/>
      <c r="D102" s="396"/>
      <c r="E102" s="397" t="s">
        <v>267</v>
      </c>
      <c r="F102" s="397" t="s">
        <v>267</v>
      </c>
      <c r="G102" s="397" t="s">
        <v>267</v>
      </c>
      <c r="H102" s="397" t="s">
        <v>268</v>
      </c>
      <c r="I102" s="397" t="s">
        <v>267</v>
      </c>
      <c r="J102" s="417" t="s">
        <v>721</v>
      </c>
      <c r="K102" s="418">
        <v>1338</v>
      </c>
      <c r="L102" s="397" t="s">
        <v>722</v>
      </c>
      <c r="M102" s="401">
        <f t="shared" si="24"/>
        <v>4945</v>
      </c>
      <c r="N102" s="402" t="str">
        <f>'для впр'!E112</f>
        <v>Кромка в колір</v>
      </c>
      <c r="O102" s="403" t="str">
        <f>'для впр'!F112</f>
        <v>W74</v>
      </c>
      <c r="P102" s="403">
        <f>'для впр'!G112</f>
        <v>0</v>
      </c>
      <c r="Q102" s="404" t="str">
        <f>'для впр'!H112</f>
        <v>W74</v>
      </c>
      <c r="R102" s="404"/>
      <c r="S102" s="405" t="str">
        <f>'для впр'!J112</f>
        <v>Кромка Нестандарт</v>
      </c>
      <c r="T102" s="406">
        <f>'для впр'!K112</f>
        <v>0</v>
      </c>
      <c r="U102" s="407">
        <f>'для впр'!L112</f>
        <v>0</v>
      </c>
      <c r="V102" s="408">
        <f>'для впр'!M112</f>
        <v>0</v>
      </c>
      <c r="W102" s="404">
        <f>'для впр'!N112</f>
        <v>0</v>
      </c>
      <c r="X102" s="404">
        <f>'для впр'!O112</f>
        <v>0</v>
      </c>
      <c r="Y102" s="404">
        <f>'для впр'!P112</f>
        <v>0</v>
      </c>
      <c r="Z102" s="404">
        <f>'для впр'!Q112</f>
        <v>0</v>
      </c>
      <c r="AA102" s="409" t="s">
        <v>680</v>
      </c>
      <c r="AB102" s="410" t="s">
        <v>681</v>
      </c>
      <c r="AC102" s="411" t="s">
        <v>275</v>
      </c>
      <c r="AD102" s="400"/>
      <c r="AE102" s="400"/>
      <c r="AF102" s="400"/>
      <c r="AG102" s="400"/>
      <c r="AH102" s="400"/>
      <c r="AI102" s="400"/>
      <c r="AJ102" s="400"/>
      <c r="AK102" s="397" t="s">
        <v>827</v>
      </c>
      <c r="AL102" s="400"/>
      <c r="AM102" s="400"/>
      <c r="AN102" s="412"/>
      <c r="AO102" s="400"/>
      <c r="AP102" s="400"/>
      <c r="AQ102" s="400"/>
      <c r="AR102" s="406" t="s">
        <v>24</v>
      </c>
      <c r="AS102" s="406" t="str">
        <f t="shared" si="16"/>
        <v>Кромка в колір</v>
      </c>
      <c r="AT102" s="406" t="str">
        <f t="shared" si="17"/>
        <v>W74</v>
      </c>
      <c r="AU102" s="406">
        <f t="shared" si="18"/>
        <v>0</v>
      </c>
      <c r="AV102" s="406" t="str">
        <f t="shared" si="19"/>
        <v>W74</v>
      </c>
      <c r="AW102" s="405" t="s">
        <v>272</v>
      </c>
      <c r="AX102" s="406" t="str">
        <f t="shared" si="20"/>
        <v>Кромка Нестандарт</v>
      </c>
      <c r="AY102" s="406">
        <f t="shared" si="21"/>
        <v>0</v>
      </c>
      <c r="AZ102" s="406">
        <f t="shared" si="22"/>
        <v>0</v>
      </c>
      <c r="BA102" s="413">
        <f t="shared" si="23"/>
        <v>0</v>
      </c>
      <c r="BB102" s="400"/>
      <c r="BC102" s="400"/>
      <c r="BD102" s="400"/>
      <c r="BE102" s="400"/>
      <c r="BF102" s="414"/>
      <c r="BG102" s="118" t="str">
        <f>VLOOKUP(G102,код!A:G,2,FALSE())</f>
        <v>РО153400   </v>
      </c>
    </row>
    <row r="103" spans="2:64" ht="18.75" customHeight="1" x14ac:dyDescent="0.25">
      <c r="B103" s="371"/>
      <c r="C103" s="372"/>
      <c r="D103" s="373"/>
      <c r="E103" s="267" t="s">
        <v>683</v>
      </c>
      <c r="F103" s="132" t="s">
        <v>828</v>
      </c>
      <c r="G103" s="258" t="s">
        <v>136</v>
      </c>
      <c r="H103" s="131" t="s">
        <v>137</v>
      </c>
      <c r="I103" s="267" t="s">
        <v>683</v>
      </c>
      <c r="J103" s="513"/>
      <c r="K103" s="389"/>
      <c r="M103">
        <v>3999</v>
      </c>
      <c r="N103" s="383" t="str">
        <f>'для впр'!E113</f>
        <v>Кромка в колір</v>
      </c>
      <c r="O103" s="384" t="str">
        <f>'для впр'!F113</f>
        <v>MT-AF-403</v>
      </c>
      <c r="P103" s="384">
        <f>'для впр'!G113</f>
        <v>0</v>
      </c>
      <c r="Q103" s="385" t="str">
        <f>'для впр'!H113</f>
        <v>MT-AF-403</v>
      </c>
      <c r="R103" s="132"/>
      <c r="S103" s="153" t="str">
        <f>'для впр'!J113</f>
        <v>Кромка Нестандарт</v>
      </c>
      <c r="T103" s="270"/>
      <c r="U103" s="151">
        <f>'для впр'!L113</f>
        <v>0</v>
      </c>
      <c r="V103" s="123">
        <f>'для впр'!M113</f>
        <v>0</v>
      </c>
      <c r="W103" s="385">
        <f>'для впр'!N113</f>
        <v>0</v>
      </c>
      <c r="X103" s="385">
        <f>'для впр'!O113</f>
        <v>0</v>
      </c>
      <c r="Y103" s="385">
        <f>'для впр'!P113</f>
        <v>0</v>
      </c>
      <c r="Z103" s="385">
        <f>'для впр'!Q113</f>
        <v>0</v>
      </c>
      <c r="AA103" s="371" t="s">
        <v>685</v>
      </c>
      <c r="AB103" s="423" t="s">
        <v>686</v>
      </c>
      <c r="AC103" s="375" t="s">
        <v>279</v>
      </c>
      <c r="AK103" s="132" t="s">
        <v>14</v>
      </c>
      <c r="AN103" s="303"/>
      <c r="AR103" s="296" t="s">
        <v>24</v>
      </c>
      <c r="AS103" s="296" t="str">
        <f t="shared" si="16"/>
        <v>Кромка в колір</v>
      </c>
      <c r="AT103" s="296" t="str">
        <f t="shared" si="17"/>
        <v>MT-AF-403</v>
      </c>
      <c r="AU103" s="296">
        <f t="shared" si="18"/>
        <v>0</v>
      </c>
      <c r="AV103" s="296" t="str">
        <f t="shared" si="19"/>
        <v>MT-AF-403</v>
      </c>
      <c r="AW103" s="153" t="s">
        <v>272</v>
      </c>
      <c r="AX103" s="296" t="str">
        <f t="shared" si="20"/>
        <v>Кромка Нестандарт</v>
      </c>
      <c r="AY103" s="296">
        <f t="shared" si="21"/>
        <v>0</v>
      </c>
      <c r="AZ103" s="296">
        <f t="shared" si="22"/>
        <v>0</v>
      </c>
      <c r="BA103" s="298">
        <f t="shared" si="23"/>
        <v>0</v>
      </c>
      <c r="BG103" s="118" t="str">
        <f>VLOOKUP(G103,код!A:G,2,FALSE())</f>
        <v>РО160965</v>
      </c>
    </row>
    <row r="104" spans="2:64" ht="14.25" customHeight="1" x14ac:dyDescent="0.25">
      <c r="B104" s="371"/>
      <c r="C104" s="372"/>
      <c r="D104" s="373"/>
      <c r="E104" s="267" t="s">
        <v>688</v>
      </c>
      <c r="F104" s="132" t="s">
        <v>829</v>
      </c>
      <c r="G104" s="258" t="s">
        <v>145</v>
      </c>
      <c r="H104" s="131" t="s">
        <v>146</v>
      </c>
      <c r="I104" s="267" t="s">
        <v>688</v>
      </c>
      <c r="J104" s="513"/>
      <c r="K104" s="389"/>
      <c r="M104">
        <v>3999</v>
      </c>
      <c r="N104" s="383" t="str">
        <f>'для впр'!E114</f>
        <v>Кромка в колір</v>
      </c>
      <c r="O104" s="384" t="str">
        <f>'для впр'!F114</f>
        <v>MT-AF-801</v>
      </c>
      <c r="P104" s="384">
        <f>'для впр'!G114</f>
        <v>0</v>
      </c>
      <c r="Q104" s="385" t="str">
        <f>'для впр'!H114</f>
        <v>MT-AF-801</v>
      </c>
      <c r="R104" s="132"/>
      <c r="S104" s="153" t="str">
        <f>'для впр'!J114</f>
        <v>Кромка Нестандарт</v>
      </c>
      <c r="T104" s="270"/>
      <c r="U104" s="151">
        <f>'для впр'!L114</f>
        <v>0</v>
      </c>
      <c r="V104" s="123">
        <f>'для впр'!M114</f>
        <v>0</v>
      </c>
      <c r="W104" s="385">
        <f>'для впр'!N114</f>
        <v>0</v>
      </c>
      <c r="X104" s="385">
        <f>'для впр'!O114</f>
        <v>0</v>
      </c>
      <c r="Y104" s="385">
        <f>'для впр'!P114</f>
        <v>0</v>
      </c>
      <c r="Z104" s="385">
        <f>'для впр'!Q114</f>
        <v>0</v>
      </c>
      <c r="AA104" s="371" t="s">
        <v>690</v>
      </c>
      <c r="AB104" s="423" t="s">
        <v>323</v>
      </c>
      <c r="AC104" s="375" t="s">
        <v>279</v>
      </c>
      <c r="AK104" s="132" t="s">
        <v>14</v>
      </c>
      <c r="AN104" s="303"/>
      <c r="AR104" s="296" t="s">
        <v>24</v>
      </c>
      <c r="AS104" s="296" t="str">
        <f t="shared" si="16"/>
        <v>Кромка в колір</v>
      </c>
      <c r="AT104" s="296" t="str">
        <f t="shared" si="17"/>
        <v>MT-AF-801</v>
      </c>
      <c r="AU104" s="296">
        <f t="shared" si="18"/>
        <v>0</v>
      </c>
      <c r="AV104" s="296" t="str">
        <f t="shared" si="19"/>
        <v>MT-AF-801</v>
      </c>
      <c r="AW104" s="153" t="s">
        <v>272</v>
      </c>
      <c r="AX104" s="296" t="str">
        <f t="shared" si="20"/>
        <v>Кромка Нестандарт</v>
      </c>
      <c r="AY104" s="296">
        <f t="shared" si="21"/>
        <v>0</v>
      </c>
      <c r="AZ104" s="296">
        <f t="shared" si="22"/>
        <v>0</v>
      </c>
      <c r="BA104" s="298">
        <f t="shared" si="23"/>
        <v>0</v>
      </c>
      <c r="BG104" s="118" t="str">
        <f>VLOOKUP(G104,код!A:G,2,FALSE())</f>
        <v>РО160963</v>
      </c>
    </row>
    <row r="105" spans="2:64" ht="15.75" customHeight="1" x14ac:dyDescent="0.25">
      <c r="B105" s="371"/>
      <c r="C105" s="372"/>
      <c r="D105" s="373"/>
      <c r="E105" s="267" t="s">
        <v>692</v>
      </c>
      <c r="F105" s="303" t="s">
        <v>830</v>
      </c>
      <c r="G105" s="419" t="s">
        <v>150</v>
      </c>
      <c r="H105" s="514" t="s">
        <v>151</v>
      </c>
      <c r="I105" s="267" t="s">
        <v>692</v>
      </c>
      <c r="J105" s="420"/>
      <c r="K105" s="421"/>
      <c r="L105" s="303"/>
      <c r="M105" s="359">
        <v>3999</v>
      </c>
      <c r="N105" s="383" t="str">
        <f>'для впр'!E115</f>
        <v>Кромка в колір</v>
      </c>
      <c r="O105" s="384" t="str">
        <f>'для впр'!F115</f>
        <v>MT-AF-803</v>
      </c>
      <c r="P105" s="384">
        <f>'для впр'!G115</f>
        <v>0</v>
      </c>
      <c r="Q105" s="385" t="str">
        <f>'для впр'!H115</f>
        <v>MT-AF-803</v>
      </c>
      <c r="R105" s="132"/>
      <c r="S105" s="153" t="str">
        <f>'для впр'!J115</f>
        <v>Кромка Нестандарт</v>
      </c>
      <c r="T105" s="270"/>
      <c r="U105" s="151">
        <f>'для впр'!L115</f>
        <v>0</v>
      </c>
      <c r="V105" s="123">
        <f>'для впр'!M115</f>
        <v>0</v>
      </c>
      <c r="W105" s="385">
        <f>'для впр'!N115</f>
        <v>0</v>
      </c>
      <c r="X105" s="385">
        <f>'для впр'!O115</f>
        <v>0</v>
      </c>
      <c r="Y105" s="385">
        <f>'для впр'!P115</f>
        <v>0</v>
      </c>
      <c r="Z105" s="385">
        <f>'для впр'!Q115</f>
        <v>0</v>
      </c>
      <c r="AA105" s="371" t="s">
        <v>694</v>
      </c>
      <c r="AB105" s="423" t="s">
        <v>333</v>
      </c>
      <c r="AC105" s="375" t="s">
        <v>279</v>
      </c>
      <c r="AK105" s="132" t="s">
        <v>14</v>
      </c>
      <c r="AN105" s="303"/>
      <c r="AR105" s="296" t="s">
        <v>24</v>
      </c>
      <c r="AS105" s="296" t="str">
        <f t="shared" si="16"/>
        <v>Кромка в колір</v>
      </c>
      <c r="AT105" s="296" t="str">
        <f t="shared" si="17"/>
        <v>MT-AF-803</v>
      </c>
      <c r="AU105" s="296">
        <f t="shared" si="18"/>
        <v>0</v>
      </c>
      <c r="AV105" s="296" t="str">
        <f t="shared" si="19"/>
        <v>MT-AF-803</v>
      </c>
      <c r="AW105" s="153" t="s">
        <v>272</v>
      </c>
      <c r="AX105" s="296" t="str">
        <f t="shared" si="20"/>
        <v>Кромка Нестандарт</v>
      </c>
      <c r="AY105" s="296">
        <f t="shared" si="21"/>
        <v>0</v>
      </c>
      <c r="AZ105" s="296">
        <f t="shared" si="22"/>
        <v>0</v>
      </c>
      <c r="BA105" s="298">
        <f t="shared" si="23"/>
        <v>0</v>
      </c>
      <c r="BG105" s="118" t="str">
        <f>VLOOKUP(G105,код!A:G,2,FALSE())</f>
        <v>РО160962</v>
      </c>
    </row>
    <row r="106" spans="2:64" ht="15.75" x14ac:dyDescent="0.25">
      <c r="B106" s="371"/>
      <c r="C106" s="372"/>
      <c r="D106" s="373"/>
      <c r="E106" s="267"/>
      <c r="F106" s="303"/>
      <c r="G106" s="419"/>
      <c r="H106" s="419"/>
      <c r="I106" s="267"/>
      <c r="J106" s="420"/>
      <c r="K106" s="421"/>
      <c r="L106" s="303"/>
      <c r="M106" s="320"/>
      <c r="N106" s="366"/>
      <c r="O106" s="367"/>
      <c r="P106" s="368"/>
      <c r="Q106" s="132"/>
      <c r="R106" s="132"/>
      <c r="S106" s="422"/>
      <c r="T106" s="270"/>
      <c r="U106" s="368"/>
      <c r="V106" s="132"/>
      <c r="W106" s="132"/>
      <c r="X106" s="132"/>
      <c r="Y106" s="132"/>
      <c r="Z106" s="132"/>
      <c r="AA106" s="371"/>
      <c r="AB106" s="423"/>
      <c r="AC106" s="375"/>
      <c r="AK106" s="132"/>
      <c r="AN106" s="303"/>
    </row>
    <row r="107" spans="2:64" ht="15.75" x14ac:dyDescent="0.25">
      <c r="B107" s="371"/>
      <c r="C107" s="372"/>
      <c r="D107" s="373"/>
      <c r="E107" s="267"/>
      <c r="F107" s="303"/>
      <c r="G107" s="419"/>
      <c r="H107" s="419"/>
      <c r="I107" s="267"/>
      <c r="J107" s="420"/>
      <c r="K107" s="421"/>
      <c r="L107" s="303"/>
      <c r="M107" s="320"/>
      <c r="N107" s="366"/>
      <c r="O107" s="367"/>
      <c r="P107" s="368"/>
      <c r="Q107" s="132"/>
      <c r="R107" s="132"/>
      <c r="S107" s="422"/>
      <c r="T107" s="270"/>
      <c r="U107" s="368"/>
      <c r="V107" s="132"/>
      <c r="W107" s="132"/>
      <c r="X107" s="132"/>
      <c r="Y107" s="132"/>
      <c r="Z107" s="132"/>
      <c r="AA107" s="371"/>
      <c r="AB107" s="423"/>
      <c r="AC107" s="375"/>
      <c r="AK107" s="132"/>
      <c r="AN107" s="303"/>
    </row>
    <row r="108" spans="2:64" x14ac:dyDescent="0.2">
      <c r="B108" t="s">
        <v>696</v>
      </c>
      <c r="C108" t="s">
        <v>696</v>
      </c>
      <c r="D108" t="s">
        <v>696</v>
      </c>
      <c r="E108" t="s">
        <v>696</v>
      </c>
      <c r="F108" t="s">
        <v>696</v>
      </c>
      <c r="G108" t="s">
        <v>696</v>
      </c>
      <c r="H108" t="s">
        <v>696</v>
      </c>
      <c r="I108" t="s">
        <v>696</v>
      </c>
      <c r="J108" t="s">
        <v>696</v>
      </c>
      <c r="K108" t="s">
        <v>696</v>
      </c>
      <c r="L108" t="s">
        <v>696</v>
      </c>
      <c r="M108" s="269" t="s">
        <v>696</v>
      </c>
      <c r="N108" t="s">
        <v>696</v>
      </c>
      <c r="O108" t="s">
        <v>696</v>
      </c>
      <c r="P108" t="s">
        <v>696</v>
      </c>
      <c r="Q108" t="s">
        <v>696</v>
      </c>
      <c r="R108" t="s">
        <v>696</v>
      </c>
      <c r="S108" t="s">
        <v>696</v>
      </c>
      <c r="T108" t="s">
        <v>696</v>
      </c>
      <c r="U108" t="s">
        <v>696</v>
      </c>
      <c r="V108" t="s">
        <v>696</v>
      </c>
      <c r="AA108" t="s">
        <v>696</v>
      </c>
      <c r="AB108" t="s">
        <v>696</v>
      </c>
      <c r="AC108" t="s">
        <v>696</v>
      </c>
      <c r="AD108" t="s">
        <v>696</v>
      </c>
      <c r="AE108" t="s">
        <v>696</v>
      </c>
      <c r="AF108" t="s">
        <v>696</v>
      </c>
      <c r="AG108" t="s">
        <v>696</v>
      </c>
      <c r="AH108" t="s">
        <v>696</v>
      </c>
      <c r="AI108" t="s">
        <v>696</v>
      </c>
      <c r="AJ108" t="s">
        <v>696</v>
      </c>
      <c r="AK108" t="s">
        <v>696</v>
      </c>
      <c r="AN108" t="s">
        <v>696</v>
      </c>
    </row>
    <row r="110" spans="2:64" x14ac:dyDescent="0.2">
      <c r="E110">
        <v>1</v>
      </c>
      <c r="F110">
        <v>2</v>
      </c>
      <c r="G110">
        <v>3</v>
      </c>
      <c r="H110">
        <v>4</v>
      </c>
      <c r="I110">
        <v>5</v>
      </c>
      <c r="J110">
        <v>6</v>
      </c>
      <c r="K110">
        <v>7</v>
      </c>
      <c r="L110">
        <v>8</v>
      </c>
      <c r="M110" s="269">
        <v>9</v>
      </c>
      <c r="N110">
        <v>10</v>
      </c>
      <c r="O110">
        <v>11</v>
      </c>
      <c r="P110">
        <v>12</v>
      </c>
      <c r="Q110">
        <v>13</v>
      </c>
      <c r="R110">
        <v>14</v>
      </c>
      <c r="S110">
        <v>15</v>
      </c>
      <c r="T110">
        <v>16</v>
      </c>
      <c r="U110">
        <v>17</v>
      </c>
      <c r="V110">
        <v>18</v>
      </c>
      <c r="W110">
        <v>19</v>
      </c>
      <c r="X110">
        <v>20</v>
      </c>
      <c r="Y110">
        <v>21</v>
      </c>
      <c r="Z110">
        <v>22</v>
      </c>
      <c r="AA110">
        <v>23</v>
      </c>
      <c r="AB110">
        <v>24</v>
      </c>
      <c r="AC110">
        <v>25</v>
      </c>
      <c r="AD110">
        <v>26</v>
      </c>
      <c r="AE110">
        <v>27</v>
      </c>
      <c r="AF110">
        <v>28</v>
      </c>
      <c r="AG110">
        <v>29</v>
      </c>
      <c r="AH110">
        <v>30</v>
      </c>
      <c r="AI110">
        <v>31</v>
      </c>
      <c r="AJ110">
        <v>32</v>
      </c>
      <c r="AK110">
        <v>33</v>
      </c>
      <c r="AL110">
        <v>34</v>
      </c>
      <c r="AM110">
        <v>35</v>
      </c>
      <c r="AN110">
        <v>36</v>
      </c>
      <c r="AO110">
        <v>37</v>
      </c>
      <c r="AP110">
        <v>38</v>
      </c>
      <c r="AQ110">
        <v>39</v>
      </c>
      <c r="AR110" s="270">
        <v>40</v>
      </c>
      <c r="AS110" s="270">
        <v>41</v>
      </c>
      <c r="AT110" s="270">
        <v>42</v>
      </c>
      <c r="AU110" s="270">
        <v>43</v>
      </c>
      <c r="AV110" s="270">
        <v>44</v>
      </c>
      <c r="AW110" s="270">
        <v>45</v>
      </c>
      <c r="AX110" s="270">
        <v>46</v>
      </c>
      <c r="AY110" s="270">
        <v>47</v>
      </c>
      <c r="AZ110" s="270">
        <v>48</v>
      </c>
      <c r="BA110" s="270">
        <v>49</v>
      </c>
      <c r="BB110">
        <v>50</v>
      </c>
      <c r="BC110">
        <v>51</v>
      </c>
      <c r="BD110">
        <v>52</v>
      </c>
      <c r="BE110">
        <v>53</v>
      </c>
      <c r="BF110">
        <v>54</v>
      </c>
      <c r="BG110">
        <v>55</v>
      </c>
      <c r="BH110">
        <v>56</v>
      </c>
      <c r="BI110">
        <v>57</v>
      </c>
      <c r="BJ110">
        <v>58</v>
      </c>
      <c r="BK110">
        <v>59</v>
      </c>
      <c r="BL110">
        <v>60</v>
      </c>
    </row>
    <row r="112" spans="2:64" ht="67.5" x14ac:dyDescent="0.2">
      <c r="I112" s="424" t="s">
        <v>249</v>
      </c>
      <c r="J112" s="425">
        <v>4541</v>
      </c>
    </row>
    <row r="113" spans="9:13" ht="67.5" x14ac:dyDescent="0.2">
      <c r="I113" s="424" t="s">
        <v>251</v>
      </c>
      <c r="J113" s="425">
        <v>4541</v>
      </c>
    </row>
    <row r="114" spans="9:13" ht="67.5" x14ac:dyDescent="0.2">
      <c r="I114" s="424" t="s">
        <v>253</v>
      </c>
      <c r="J114" s="425">
        <v>6074</v>
      </c>
    </row>
    <row r="115" spans="9:13" ht="78.75" x14ac:dyDescent="0.2">
      <c r="I115" s="424" t="s">
        <v>255</v>
      </c>
      <c r="J115" s="425">
        <v>6074</v>
      </c>
    </row>
    <row r="116" spans="9:13" ht="90" x14ac:dyDescent="0.2">
      <c r="I116" s="424" t="s">
        <v>257</v>
      </c>
      <c r="J116" s="425">
        <v>6074</v>
      </c>
    </row>
    <row r="117" spans="9:13" ht="56.25" x14ac:dyDescent="0.2">
      <c r="I117" s="424" t="s">
        <v>259</v>
      </c>
      <c r="J117" s="425">
        <v>4945</v>
      </c>
    </row>
    <row r="118" spans="9:13" ht="56.25" x14ac:dyDescent="0.2">
      <c r="I118" s="424" t="s">
        <v>261</v>
      </c>
      <c r="J118" s="425">
        <v>5474</v>
      </c>
    </row>
    <row r="119" spans="9:13" ht="67.5" x14ac:dyDescent="0.2">
      <c r="I119" s="424" t="s">
        <v>263</v>
      </c>
      <c r="J119" s="425">
        <v>5778</v>
      </c>
      <c r="K119" s="426"/>
      <c r="L119" s="426"/>
    </row>
    <row r="120" spans="9:13" ht="56.25" x14ac:dyDescent="0.2">
      <c r="I120" s="424" t="s">
        <v>265</v>
      </c>
      <c r="J120" s="425">
        <v>5778</v>
      </c>
      <c r="M120" s="426"/>
    </row>
    <row r="121" spans="9:13" ht="56.25" x14ac:dyDescent="0.2">
      <c r="I121" s="424" t="s">
        <v>267</v>
      </c>
      <c r="J121" s="425">
        <v>4945</v>
      </c>
      <c r="M121" s="426"/>
    </row>
    <row r="122" spans="9:13" x14ac:dyDescent="0.2">
      <c r="M122" s="426"/>
    </row>
    <row r="123" spans="9:13" x14ac:dyDescent="0.2">
      <c r="M123" s="426"/>
    </row>
    <row r="124" spans="9:13" x14ac:dyDescent="0.2">
      <c r="M124" s="426"/>
    </row>
    <row r="125" spans="9:13" x14ac:dyDescent="0.2">
      <c r="M125" s="426"/>
    </row>
    <row r="126" spans="9:13" x14ac:dyDescent="0.2">
      <c r="M126" s="426"/>
    </row>
    <row r="127" spans="9:13" x14ac:dyDescent="0.2">
      <c r="M127" s="426"/>
    </row>
    <row r="128" spans="9:13" x14ac:dyDescent="0.2">
      <c r="M128" s="426"/>
    </row>
    <row r="129" spans="13:13" x14ac:dyDescent="0.2">
      <c r="M129" s="426"/>
    </row>
  </sheetData>
  <sheetProtection formatCells="0" formatColumns="0" formatRows="0" insertColumns="0" insertRows="0" insertHyperlinks="0" deleteColumns="0" deleteRows="0" sort="0" autoFilter="0" pivotTables="0"/>
  <autoFilter ref="B2:AV105"/>
  <pageMargins left="0.75" right="0.75" top="1" bottom="1" header="0.511811023622047" footer="0.511811023622047"/>
  <pageSetup paperSize="9" scale="97" orientation="portrait" horizontalDpi="300" verticalDpi="300" r:id="rId1"/>
  <colBreaks count="2" manualBreakCount="2">
    <brk id="6" max="1048575" man="1"/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K15" sqref="K15"/>
    </sheetView>
  </sheetViews>
  <sheetFormatPr defaultColWidth="8.7109375" defaultRowHeight="12.75" x14ac:dyDescent="0.2"/>
  <cols>
    <col min="1" max="1" width="3.85546875" customWidth="1"/>
    <col min="2" max="2" width="24.42578125" customWidth="1"/>
    <col min="3" max="3" width="9.7109375" customWidth="1"/>
    <col min="4" max="19" width="6" style="427" customWidth="1"/>
  </cols>
  <sheetData>
    <row r="1" spans="1:19" x14ac:dyDescent="0.2">
      <c r="B1" s="132" t="s">
        <v>831</v>
      </c>
    </row>
    <row r="2" spans="1:19" x14ac:dyDescent="0.2">
      <c r="B2" s="132"/>
    </row>
    <row r="3" spans="1:19" ht="15" x14ac:dyDescent="0.2">
      <c r="B3" s="428" t="s">
        <v>832</v>
      </c>
      <c r="D3" s="429" t="s">
        <v>14</v>
      </c>
      <c r="E3" s="429" t="s">
        <v>762</v>
      </c>
      <c r="F3" s="429" t="s">
        <v>796</v>
      </c>
      <c r="G3" s="429" t="s">
        <v>833</v>
      </c>
    </row>
    <row r="4" spans="1:19" x14ac:dyDescent="0.2">
      <c r="B4" s="132"/>
    </row>
    <row r="5" spans="1:19" x14ac:dyDescent="0.2">
      <c r="B5" s="132"/>
    </row>
    <row r="6" spans="1:19" x14ac:dyDescent="0.2">
      <c r="B6" s="645" t="s">
        <v>834</v>
      </c>
      <c r="C6" s="645"/>
    </row>
    <row r="7" spans="1:19" x14ac:dyDescent="0.2">
      <c r="B7" s="645"/>
      <c r="C7" s="645"/>
    </row>
    <row r="8" spans="1:19" x14ac:dyDescent="0.2">
      <c r="B8" s="645"/>
      <c r="C8" s="645"/>
    </row>
    <row r="9" spans="1:19" x14ac:dyDescent="0.2">
      <c r="B9" s="645"/>
      <c r="C9" s="645"/>
      <c r="D9" s="115">
        <v>1</v>
      </c>
      <c r="E9" s="115">
        <v>2</v>
      </c>
      <c r="F9" s="115">
        <v>3</v>
      </c>
      <c r="G9" s="115">
        <v>4</v>
      </c>
      <c r="H9" s="115">
        <v>5</v>
      </c>
      <c r="I9" s="115">
        <v>6</v>
      </c>
      <c r="J9" s="115">
        <v>7</v>
      </c>
      <c r="K9" s="115">
        <v>8</v>
      </c>
      <c r="L9" s="115">
        <v>9</v>
      </c>
      <c r="M9" s="115">
        <v>10</v>
      </c>
      <c r="N9" s="115">
        <v>11</v>
      </c>
      <c r="O9" s="115">
        <v>12</v>
      </c>
      <c r="P9" s="115">
        <v>13</v>
      </c>
      <c r="Q9" s="115">
        <v>14</v>
      </c>
      <c r="R9" s="115">
        <v>15</v>
      </c>
      <c r="S9" s="115">
        <v>16</v>
      </c>
    </row>
    <row r="10" spans="1:19" x14ac:dyDescent="0.2">
      <c r="B10" s="430"/>
      <c r="C10" s="430"/>
    </row>
    <row r="11" spans="1:19" x14ac:dyDescent="0.2">
      <c r="A11" s="292"/>
      <c r="B11" s="431" t="s">
        <v>835</v>
      </c>
      <c r="C11" s="431" t="s">
        <v>836</v>
      </c>
    </row>
    <row r="12" spans="1:19" x14ac:dyDescent="0.2">
      <c r="A12" s="432">
        <v>0</v>
      </c>
      <c r="B12" s="433" t="s">
        <v>48</v>
      </c>
      <c r="C12" s="432">
        <v>0</v>
      </c>
      <c r="D12" s="115">
        <v>0</v>
      </c>
    </row>
    <row r="13" spans="1:19" x14ac:dyDescent="0.2">
      <c r="A13" s="432">
        <v>1</v>
      </c>
      <c r="B13" s="434" t="s">
        <v>1114</v>
      </c>
      <c r="C13" s="435">
        <v>670</v>
      </c>
      <c r="D13" s="436" t="s">
        <v>1111</v>
      </c>
    </row>
    <row r="14" spans="1:19" x14ac:dyDescent="0.2">
      <c r="A14" s="432">
        <v>2</v>
      </c>
      <c r="B14" s="434" t="s">
        <v>1115</v>
      </c>
      <c r="C14" s="435">
        <v>657</v>
      </c>
      <c r="D14" s="437" t="s">
        <v>1112</v>
      </c>
    </row>
    <row r="15" spans="1:19" x14ac:dyDescent="0.2">
      <c r="A15" s="432">
        <v>3</v>
      </c>
      <c r="B15" s="434" t="s">
        <v>1116</v>
      </c>
      <c r="C15" s="435">
        <v>740</v>
      </c>
      <c r="D15" s="437" t="s">
        <v>1113</v>
      </c>
    </row>
    <row r="16" spans="1:19" x14ac:dyDescent="0.2">
      <c r="A16" s="432">
        <v>4</v>
      </c>
      <c r="B16" s="434" t="s">
        <v>1108</v>
      </c>
      <c r="C16" s="435">
        <v>612</v>
      </c>
      <c r="D16" s="436" t="s">
        <v>837</v>
      </c>
    </row>
    <row r="17" spans="1:8" x14ac:dyDescent="0.2">
      <c r="A17" s="432">
        <v>5</v>
      </c>
      <c r="B17" s="434" t="s">
        <v>1109</v>
      </c>
      <c r="C17" s="435">
        <v>577</v>
      </c>
      <c r="D17" s="437" t="s">
        <v>838</v>
      </c>
    </row>
    <row r="18" spans="1:8" x14ac:dyDescent="0.2">
      <c r="A18" s="432">
        <v>6</v>
      </c>
      <c r="B18" s="434" t="s">
        <v>1110</v>
      </c>
      <c r="C18" s="435">
        <v>645</v>
      </c>
      <c r="D18" s="437" t="s">
        <v>839</v>
      </c>
    </row>
    <row r="19" spans="1:8" x14ac:dyDescent="0.2">
      <c r="B19" s="430"/>
      <c r="C19" s="430"/>
    </row>
    <row r="20" spans="1:8" ht="28.5" customHeight="1" x14ac:dyDescent="0.2">
      <c r="B20" s="646" t="s">
        <v>840</v>
      </c>
      <c r="C20" s="646"/>
    </row>
    <row r="21" spans="1:8" x14ac:dyDescent="0.2">
      <c r="B21" s="646"/>
      <c r="C21" s="646"/>
      <c r="D21" s="115">
        <v>0</v>
      </c>
      <c r="E21" s="115">
        <v>1</v>
      </c>
      <c r="F21" s="115">
        <v>2</v>
      </c>
      <c r="G21" s="115">
        <v>3</v>
      </c>
      <c r="H21" s="115">
        <v>4</v>
      </c>
    </row>
    <row r="22" spans="1:8" x14ac:dyDescent="0.2">
      <c r="B22" s="430"/>
      <c r="C22" s="430"/>
    </row>
    <row r="23" spans="1:8" ht="27.75" customHeight="1" x14ac:dyDescent="0.2">
      <c r="B23" s="647" t="s">
        <v>841</v>
      </c>
      <c r="C23" s="647"/>
    </row>
    <row r="24" spans="1:8" x14ac:dyDescent="0.2">
      <c r="B24" s="647"/>
      <c r="C24" s="647"/>
      <c r="D24" s="115">
        <v>0</v>
      </c>
      <c r="E24" s="115">
        <v>1</v>
      </c>
      <c r="F24" s="115">
        <v>2</v>
      </c>
      <c r="G24" s="115">
        <v>3</v>
      </c>
      <c r="H24" s="115">
        <v>4</v>
      </c>
    </row>
    <row r="28" spans="1:8" x14ac:dyDescent="0.2">
      <c r="B28" t="s">
        <v>1060</v>
      </c>
    </row>
    <row r="29" spans="1:8" x14ac:dyDescent="0.2">
      <c r="B29" t="s">
        <v>1061</v>
      </c>
    </row>
    <row r="30" spans="1:8" x14ac:dyDescent="0.2">
      <c r="B30" t="s">
        <v>1062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C9"/>
    <mergeCell ref="B20:C21"/>
    <mergeCell ref="B23:C24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7"/>
  <sheetViews>
    <sheetView topLeftCell="F1" zoomScaleNormal="100" workbookViewId="0">
      <selection sqref="A1:E1048576"/>
    </sheetView>
  </sheetViews>
  <sheetFormatPr defaultColWidth="8.7109375" defaultRowHeight="12.75" x14ac:dyDescent="0.2"/>
  <cols>
    <col min="1" max="1" width="9.140625" hidden="1" customWidth="1"/>
    <col min="2" max="2" width="38.28515625" hidden="1" customWidth="1"/>
    <col min="3" max="3" width="32" hidden="1" customWidth="1"/>
    <col min="4" max="4" width="30.85546875" hidden="1" customWidth="1"/>
    <col min="5" max="5" width="0" hidden="1" customWidth="1"/>
  </cols>
  <sheetData>
    <row r="5" spans="2:4" x14ac:dyDescent="0.2">
      <c r="B5" s="118" t="s">
        <v>842</v>
      </c>
    </row>
    <row r="6" spans="2:4" x14ac:dyDescent="0.2">
      <c r="B6" s="118" t="s">
        <v>34</v>
      </c>
      <c r="C6" s="118" t="s">
        <v>843</v>
      </c>
      <c r="D6" s="118">
        <v>0</v>
      </c>
    </row>
    <row r="7" spans="2:4" x14ac:dyDescent="0.2">
      <c r="B7" s="118" t="s">
        <v>844</v>
      </c>
      <c r="C7" s="118">
        <v>200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7"/>
  <sheetViews>
    <sheetView zoomScaleNormal="100" workbookViewId="0">
      <selection activeCell="B4" sqref="B4"/>
    </sheetView>
  </sheetViews>
  <sheetFormatPr defaultColWidth="8.7109375" defaultRowHeight="12.75" x14ac:dyDescent="0.2"/>
  <cols>
    <col min="2" max="2" width="12.85546875" customWidth="1"/>
  </cols>
  <sheetData>
    <row r="4" spans="2:2" ht="15" x14ac:dyDescent="0.2">
      <c r="B4" s="429" t="s">
        <v>14</v>
      </c>
    </row>
    <row r="5" spans="2:2" ht="15" x14ac:dyDescent="0.2">
      <c r="B5" s="429" t="s">
        <v>762</v>
      </c>
    </row>
    <row r="6" spans="2:2" ht="15" x14ac:dyDescent="0.2">
      <c r="B6" s="429" t="s">
        <v>796</v>
      </c>
    </row>
    <row r="7" spans="2:2" ht="15" x14ac:dyDescent="0.2">
      <c r="B7" s="429" t="s">
        <v>833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Ввід</vt:lpstr>
      <vt:lpstr>Стандартні отвори</vt:lpstr>
      <vt:lpstr>Ручки профільні</vt:lpstr>
      <vt:lpstr>Декори</vt:lpstr>
      <vt:lpstr>для впр</vt:lpstr>
      <vt:lpstr>соответствие</vt:lpstr>
      <vt:lpstr>Справочник</vt:lpstr>
      <vt:lpstr>Упаковка</vt:lpstr>
      <vt:lpstr>Направления</vt:lpstr>
      <vt:lpstr>для подсчета ручки</vt:lpstr>
      <vt:lpstr>Варианты ручек</vt:lpstr>
      <vt:lpstr>Типи крайкування</vt:lpstr>
      <vt:lpstr>код</vt:lpstr>
      <vt:lpstr>'Варианты ручек'!Z_517F5C41_F790_4E7B_B228_7647F6793947_.wvu.Cols</vt:lpstr>
      <vt:lpstr>Ввід!Z_517F5C41_F790_4E7B_B228_7647F6793947_.wvu.Cols</vt:lpstr>
      <vt:lpstr>Декори!Z_517F5C41_F790_4E7B_B228_7647F6793947_.wvu.Cols</vt:lpstr>
      <vt:lpstr>'для впр'!Z_517F5C41_F790_4E7B_B228_7647F6793947_.wvu.Cols</vt:lpstr>
      <vt:lpstr>'для подсчета ручки'!Z_517F5C41_F790_4E7B_B228_7647F6793947_.wvu.Cols</vt:lpstr>
      <vt:lpstr>код!Z_517F5C41_F790_4E7B_B228_7647F6793947_.wvu.Cols</vt:lpstr>
      <vt:lpstr>соответствие!Z_517F5C41_F790_4E7B_B228_7647F6793947_.wvu.Cols</vt:lpstr>
      <vt:lpstr>Упаковка!Z_517F5C41_F790_4E7B_B228_7647F6793947_.wvu.Cols</vt:lpstr>
      <vt:lpstr>Ввід!Z_517F5C41_F790_4E7B_B228_7647F6793947_.wvu.FilterData</vt:lpstr>
      <vt:lpstr>соответствие!Z_517F5C41_F790_4E7B_B228_7647F6793947_.wvu.FilterData</vt:lpstr>
      <vt:lpstr>Ввід!Z_517F5C41_F790_4E7B_B228_7647F6793947_.wvu.PrintArea</vt:lpstr>
      <vt:lpstr>Декори!Z_517F5C41_F790_4E7B_B228_7647F6793947_.wvu.PrintArea</vt:lpstr>
      <vt:lpstr>'Типи крайкування'!Z_517F5C41_F790_4E7B_B228_7647F6793947_.wvu.PrintArea</vt:lpstr>
      <vt:lpstr>Ввід!Z_517F5C41_F790_4E7B_B228_7647F6793947_.wvu.Rows</vt:lpstr>
      <vt:lpstr>Ввід!Область_печати</vt:lpstr>
      <vt:lpstr>Декори!Область_печати</vt:lpstr>
      <vt:lpstr>'Типи крайкування'!Область_печати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Наталья Долинская</dc:creator>
  <dc:description/>
  <cp:lastModifiedBy>lstep</cp:lastModifiedBy>
  <cp:revision>26</cp:revision>
  <cp:lastPrinted>2021-09-23T13:32:47Z</cp:lastPrinted>
  <dcterms:created xsi:type="dcterms:W3CDTF">1996-10-14T23:33:28Z</dcterms:created>
  <dcterms:modified xsi:type="dcterms:W3CDTF">2023-10-13T06:57:27Z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